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11385" tabRatio="912" activeTab="1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B_VII!$A$1:$D$72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B_VII!$A$1:$D$69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B_VII!$A$67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B_VII!$A$1:$D$70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B_VII!$A$1:$D$69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B_VII!$A$1:$D$70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6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7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<sst xmlns="http://schemas.openxmlformats.org/spreadsheetml/2006/main" count="1566" uniqueCount="903">
  <si>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</si>
  <si>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</si>
  <si>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</si>
  <si>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</si>
  <si>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</si>
  <si>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</si>
  <si>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</si>
  <si>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</si>
  <si>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</si>
  <si>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</si>
  <si>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</si>
  <si>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</si>
  <si>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</si>
  <si>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</si>
  <si>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</si>
  <si>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</si>
  <si>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</si>
  <si>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</si>
  <si>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</si>
  <si>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</si>
  <si>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</si>
  <si>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</si>
  <si>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</si>
  <si>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</si>
  <si>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</si>
  <si>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</si>
  <si>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</si>
  <si>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</si>
  <si>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</si>
  <si>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</si>
  <si>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</si>
  <si>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</si>
  <si>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</si>
  <si>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</si>
  <si>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</si>
  <si>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</si>
  <si>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</si>
  <si>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</si>
  <si>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</si>
  <si>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</si>
  <si>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</si>
  <si>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</si>
  <si>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</si>
  <si>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</si>
  <si>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</si>
  <si>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</si>
  <si>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</si>
  <si>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</si>
  <si>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</si>
  <si>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</si>
  <si>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</si>
  <si>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</si>
  <si>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</si>
  <si>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</si>
  <si>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</si>
  <si>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</si>
  <si>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</si>
  <si>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</si>
  <si>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</si>
  <si>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</si>
  <si>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</si>
  <si>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</si>
  <si>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</si>
  <si>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</si>
  <si>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</si>
  <si>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</si>
  <si>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</si>
  <si>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</si>
  <si>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</si>
  <si>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</si>
  <si>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</si>
  <si>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</si>
  <si>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</si>
  <si>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</si>
  <si>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</si>
  <si>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</si>
  <si>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</si>
  <si>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</si>
  <si>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</si>
  <si>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</si>
  <si>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</si>
  <si>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</si>
  <si>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</si>
  <si>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</si>
  <si>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</si>
  <si>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</si>
  <si>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</si>
  <si>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</si>
  <si>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</si>
  <si>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</si>
  <si>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</si>
  <si>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</si>
  <si>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</si>
  <si>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</si>
  <si>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</si>
  <si>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</si>
  <si>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</si>
  <si>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</si>
  <si>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</si>
  <si>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</si>
  <si>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</si>
  <si>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</si>
  <si>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</si>
  <si>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</si>
  <si>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</si>
  <si>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</si>
  <si>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</si>
  <si>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</si>
  <si>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</si>
  <si>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</si>
  <si>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</si>
  <si>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</si>
  <si>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</si>
  <si>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</si>
  <si>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</si>
  <si>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</si>
  <si>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</si>
  <si>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</si>
  <si>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</si>
  <si>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</si>
  <si>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</si>
  <si>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</si>
  <si>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</si>
  <si>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</si>
  <si>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</si>
  <si>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</si>
  <si>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</si>
  <si>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</si>
  <si>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</si>
  <si>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</si>
  <si>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</si>
  <si>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</si>
  <si>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</si>
  <si>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</si>
  <si>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</si>
  <si>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</si>
  <si>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</si>
  <si>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</si>
  <si>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</si>
  <si>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</si>
  <si>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</si>
  <si>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</si>
  <si>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</si>
  <si>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</si>
  <si>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</si>
  <si>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</si>
  <si>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</si>
  <si>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</si>
  <si>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</si>
  <si>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</si>
  <si>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</si>
  <si>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</si>
  <si>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</si>
  <si>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</si>
  <si>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</si>
  <si>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</si>
  <si>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</si>
  <si>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</si>
  <si>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</si>
  <si>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</si>
  <si>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</si>
  <si>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</si>
  <si>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</si>
  <si>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</si>
  <si>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</si>
  <si>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</si>
  <si>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</si>
  <si>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</si>
  <si>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</si>
  <si>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</si>
  <si>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</si>
  <si>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</si>
  <si>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</si>
  <si>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</si>
  <si>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</si>
  <si>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</si>
  <si>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</si>
  <si>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</si>
  <si>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</si>
  <si>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</si>
  <si>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</si>
  <si>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</si>
  <si>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</si>
  <si>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</si>
  <si>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</si>
  <si>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</si>
  <si>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</si>
  <si>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</si>
  <si>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</si>
  <si>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</si>
  <si>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</si>
  <si>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</si>
  <si>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</si>
  <si>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</si>
  <si>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</si>
  <si>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</si>
  <si>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</si>
  <si>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</si>
  <si>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</si>
  <si>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</si>
  <si>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</si>
  <si>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</si>
  <si>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</si>
  <si>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</si>
  <si>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</si>
  <si>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</si>
  <si>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</si>
  <si>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</si>
  <si>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</si>
  <si>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</si>
  <si>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</si>
  <si>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</si>
  <si>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</si>
  <si>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</si>
  <si>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</si>
  <si>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</si>
  <si>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</si>
  <si>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</si>
  <si>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</si>
  <si>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</si>
  <si>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</si>
  <si>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</si>
  <si>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</si>
  <si>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</si>
  <si>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</si>
  <si>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</si>
  <si>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</si>
  <si>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</si>
  <si>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</si>
  <si>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</si>
  <si>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</si>
  <si>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</si>
  <si>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</si>
  <si>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</si>
  <si>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</si>
  <si>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</si>
  <si>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</si>
  <si>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</si>
  <si>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</si>
  <si>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</si>
  <si>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</si>
  <si>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</si>
  <si>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</si>
  <si>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</si>
  <si>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</si>
  <si>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</si>
  <si>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</si>
  <si>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</si>
  <si>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</si>
  <si>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</si>
  <si>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</si>
  <si>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</si>
  <si>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</si>
  <si>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</si>
  <si>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</si>
  <si>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</si>
  <si>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</si>
  <si>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</si>
  <si>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</si>
  <si>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</si>
  <si>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</si>
  <si>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</si>
  <si>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</si>
  <si>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</si>
  <si>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</si>
  <si>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</si>
  <si>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</si>
  <si>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</si>
  <si>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</si>
  <si>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</si>
  <si>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</si>
  <si>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</si>
  <si>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</si>
  <si>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</si>
  <si>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</si>
  <si>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</si>
  <si>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</si>
  <si>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</si>
  <si>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</si>
  <si>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</si>
  <si>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</si>
  <si>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</si>
  <si>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</si>
  <si>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</si>
  <si>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</si>
  <si>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</si>
  <si>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</si>
  <si>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</si>
  <si>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</si>
  <si>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</si>
  <si>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</si>
  <si>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</si>
  <si>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</si>
  <si>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</si>
  <si>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</si>
  <si>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</si>
  <si>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</si>
  <si>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</si>
  <si>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</si>
  <si>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</si>
  <si>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</si>
  <si>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</si>
  <si>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</si>
  <si>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</si>
  <si>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</si>
  <si>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</si>
  <si>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</si>
  <si>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</si>
  <si>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</si>
  <si>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</si>
  <si>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</si>
  <si>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</si>
  <si>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</si>
  <si>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</si>
  <si>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</si>
  <si>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</si>
  <si>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</si>
  <si>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</si>
  <si>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</si>
  <si>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</si>
  <si>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</si>
  <si>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</si>
  <si>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</si>
  <si>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</si>
  <si>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</si>
  <si>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</si>
  <si>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</si>
  <si>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</si>
  <si>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</si>
  <si>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</si>
  <si>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</si>
  <si>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</si>
  <si>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</si>
  <si>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</si>
  <si>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</si>
  <si>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</si>
  <si>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</si>
  <si>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</si>
  <si>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</si>
  <si>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</si>
  <si>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</si>
  <si>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</si>
  <si>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</si>
  <si>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</si>
  <si>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</si>
  <si>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</si>
  <si>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</si>
  <si>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</si>
  <si>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</si>
  <si>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</si>
  <si>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</si>
  <si>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</si>
  <si>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</si>
  <si>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</si>
  <si>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</si>
  <si>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</si>
  <si>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</si>
  <si>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</si>
  <si>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</si>
  <si>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</si>
  <si>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</si>
  <si>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</si>
  <si>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</si>
  <si>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</si>
  <si>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</si>
  <si>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</si>
  <si>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</si>
  <si>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</si>
  <si>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</si>
  <si>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</si>
  <si>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</si>
  <si>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</si>
  <si>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</si>
  <si>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</si>
  <si>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</si>
  <si>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</si>
  <si>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</si>
  <si>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</si>
  <si>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</si>
  <si>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</si>
  <si>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</si>
  <si>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</si>
  <si>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</si>
  <si>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</si>
  <si>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</si>
  <si>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</si>
  <si>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</si>
  <si>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</si>
  <si>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</si>
  <si>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</si>
  <si>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</si>
  <si>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</si>
  <si>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</si>
  <si>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</si>
  <si>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</si>
  <si>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</si>
  <si>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</si>
  <si>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</si>
  <si>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</si>
  <si>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</si>
  <si>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</si>
  <si>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</si>
  <si>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</si>
  <si>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</si>
  <si>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</si>
  <si>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</si>
  <si>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</si>
  <si>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</si>
  <si>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</si>
  <si>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</si>
  <si>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</si>
  <si>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</si>
  <si>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</si>
  <si>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</si>
  <si>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</si>
  <si>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</si>
  <si>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</si>
  <si>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</si>
  <si>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</si>
  <si>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</si>
  <si>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</si>
  <si>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</si>
  <si>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</si>
  <si>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</si>
  <si>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</si>
  <si>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</si>
  <si>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</si>
  <si>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</si>
  <si>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</si>
  <si>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</si>
  <si>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</si>
  <si>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</si>
  <si>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</si>
  <si>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</si>
  <si>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</si>
  <si>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</si>
  <si>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</si>
  <si>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</si>
  <si>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</si>
  <si>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</si>
  <si>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</si>
  <si>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</si>
  <si>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</si>
  <si>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</si>
  <si>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</si>
  <si>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</si>
  <si>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</si>
  <si>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</si>
  <si>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</si>
  <si>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</si>
  <si>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</si>
  <si>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</si>
  <si>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</si>
  <si>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</si>
  <si>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</si>
  <si>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</si>
  <si>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</si>
  <si>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</si>
  <si>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</si>
  <si>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</si>
  <si>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</si>
  <si>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</si>
  <si>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</si>
  <si>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</si>
  <si>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</si>
  <si>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</si>
  <si>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</si>
  <si>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</si>
  <si>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</si>
  <si>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</si>
  <si>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</si>
  <si>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</si>
  <si>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</si>
  <si>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</si>
  <si>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</si>
  <si>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</si>
  <si>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</si>
  <si>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</si>
  <si>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</si>
  <si>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</si>
  <si>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</si>
  <si>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</si>
  <si>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</si>
  <si>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</si>
  <si>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</si>
  <si>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</si>
  <si>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</si>
  <si>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</si>
  <si>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</si>
  <si>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</si>
  <si>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</si>
  <si>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</si>
  <si>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</si>
  <si>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</si>
  <si>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</si>
  <si>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</si>
  <si>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</si>
  <si>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</si>
  <si>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</si>
  <si>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</si>
  <si>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</si>
  <si>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</si>
  <si>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</si>
  <si>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</si>
  <si>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</si>
  <si>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</si>
  <si>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</si>
  <si>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</si>
  <si>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</si>
  <si>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</si>
  <si>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</si>
  <si>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</si>
  <si>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</si>
  <si>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</si>
  <si>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</si>
  <si>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</si>
  <si>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</si>
  <si>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</si>
  <si>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</si>
  <si>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</si>
  <si>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</si>
  <si>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</si>
  <si>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</si>
  <si>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</si>
  <si>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</si>
  <si>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</si>
  <si>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</si>
  <si>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</si>
  <si>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</si>
  <si>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</si>
  <si>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</si>
  <si>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</si>
  <si>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</si>
  <si>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</si>
  <si>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</si>
  <si>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</si>
  <si>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</si>
  <si>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</si>
  <si>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</si>
  <si>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</si>
  <si>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</si>
  <si>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</si>
  <si>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</si>
  <si>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</si>
  <si>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</si>
  <si>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</si>
  <si>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</si>
  <si>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</si>
  <si>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</si>
  <si>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</si>
  <si>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</si>
  <si>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</si>
  <si>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</si>
  <si>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</si>
  <si>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</si>
  <si>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</si>
  <si>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</si>
  <si>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</si>
  <si>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</si>
  <si>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</si>
  <si>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</si>
  <si>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</si>
  <si>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</si>
  <si>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</si>
  <si>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</si>
  <si>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</si>
  <si>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</si>
  <si>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</si>
  <si>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</si>
  <si>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</si>
  <si>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</si>
  <si>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</si>
  <si>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</si>
  <si>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</si>
  <si>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</si>
  <si>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</si>
  <si>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</si>
  <si>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</si>
  <si>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</si>
  <si>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</si>
  <si>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</si>
  <si>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</si>
  <si>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</si>
  <si>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</si>
  <si>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</si>
  <si>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</si>
  <si>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</si>
  <si>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</si>
  <si>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</si>
  <si>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</si>
  <si>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</si>
  <si>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</si>
  <si>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</si>
  <si>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</si>
  <si>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</si>
  <si>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</si>
  <si>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</si>
  <si>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</si>
  <si>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</si>
  <si>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</si>
  <si>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</si>
  <si>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</si>
  <si>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</si>
  <si>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</si>
  <si>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</si>
  <si>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</si>
  <si>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</si>
  <si>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</si>
  <si>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</si>
  <si>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</si>
  <si>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</si>
  <si>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</si>
  <si>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</si>
  <si>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</si>
  <si>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</si>
  <si>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</si>
  <si>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</si>
  <si>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</si>
  <si>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</si>
  <si>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</si>
  <si>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</si>
  <si>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</si>
  <si>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</si>
  <si>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</si>
  <si>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</si>
  <si>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</si>
  <si>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</si>
  <si>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</si>
  <si>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</si>
  <si>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</si>
  <si>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</si>
  <si>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</si>
  <si>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</si>
  <si>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</si>
  <si>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</si>
  <si>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</si>
  <si>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</si>
  <si>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</si>
  <si>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</si>
  <si>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</si>
  <si>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</si>
  <si>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</si>
  <si>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</si>
  <si>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</si>
  <si>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</si>
  <si>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</si>
  <si>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</si>
  <si>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</si>
  <si>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</si>
  <si>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</si>
  <si>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</si>
  <si>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</si>
  <si>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</si>
  <si>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</si>
  <si>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</si>
  <si>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</si>
  <si>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</si>
  <si>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</si>
  <si>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</si>
  <si>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</si>
  <si>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</si>
  <si>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</si>
  <si>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</si>
  <si>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</si>
  <si>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</si>
  <si>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</si>
  <si>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</si>
  <si>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</si>
  <si>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</si>
  <si>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</si>
  <si>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</si>
  <si>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</si>
  <si>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</si>
  <si>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</si>
  <si>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</si>
  <si>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</si>
  <si>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</si>
  <si>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</si>
  <si>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</si>
  <si>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</si>
  <si>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</si>
  <si>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</si>
  <si>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</si>
  <si>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</si>
  <si>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</si>
  <si>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</si>
  <si>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</si>
  <si>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</si>
  <si>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</si>
  <si>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</si>
  <si>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</si>
  <si>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</si>
  <si>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</si>
  <si>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</si>
  <si>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</si>
  <si>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</si>
  <si>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</si>
  <si>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</si>
  <si>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</si>
  <si>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</si>
  <si>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</si>
  <si>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</si>
  <si>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</si>
  <si>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</si>
  <si>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</si>
  <si>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</si>
  <si>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</si>
  <si>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</si>
  <si>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</si>
  <si>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</si>
  <si>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</si>
  <si>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</si>
  <si>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</si>
  <si>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</si>
  <si>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</si>
  <si>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</si>
  <si>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</si>
  <si>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</si>
  <si>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</si>
  <si>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</si>
  <si>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</si>
  <si>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</si>
  <si>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</si>
  <si>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</si>
  <si>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</si>
  <si>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</si>
  <si>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</si>
  <si>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</si>
  <si>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</si>
  <si>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</si>
  <si>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</si>
  <si>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</si>
  <si>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</si>
  <si>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</si>
  <si>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</si>
  <si>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</si>
  <si>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</si>
  <si>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</si>
  <si>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</si>
  <si>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</si>
  <si>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</si>
  <si>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</si>
  <si>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</si>
  <si>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</si>
  <si>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</si>
  <si>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</si>
  <si>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</si>
  <si>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</si>
  <si>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</si>
  <si>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</si>
  <si>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</si>
  <si>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</si>
  <si>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</si>
  <si>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</si>
  <si>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</si>
  <si>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</si>
  <si>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</si>
  <si>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</si>
  <si>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</si>
  <si>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</si>
  <si>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</si>
  <si>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</si>
  <si>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</si>
  <si>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</si>
  <si>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</si>
  <si>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</si>
  <si>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</si>
  <si>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</si>
  <si>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</si>
  <si>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</si>
  <si>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</si>
  <si>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</si>
  <si>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</si>
  <si>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</si>
  <si>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</si>
  <si>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</si>
  <si>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</si>
  <si>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</si>
  <si>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</si>
  <si>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</si>
  <si>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</si>
  <si>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</si>
  <si>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</si>
  <si>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</si>
  <si>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</si>
  <si>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</si>
  <si>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</si>
  <si>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</si>
  <si>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</si>
  <si>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</si>
  <si>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</si>
  <si>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</si>
  <si>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</si>
  <si>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</si>
  <si>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</si>
  <si>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</si>
  <si>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</si>
  <si>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</si>
  <si>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</si>
  <si>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</si>
  <si>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</si>
  <si>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</si>
  <si>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</si>
  <si>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</si>
  <si>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</si>
  <si>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</si>
  <si>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</si>
  <si>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</si>
  <si>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</si>
  <si>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</si>
  <si>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</si>
  <si>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</si>
  <si>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</si>
  <si>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</si>
  <si>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</si>
  <si>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</si>
  <si>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</si>
  <si>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</si>
  <si>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</si>
  <si>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</si>
  <si>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</si>
  <si>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</si>
  <si>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</si>
  <si>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</si>
  <si>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</si>
  <si>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</si>
  <si>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</si>
  <si>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</si>
  <si>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</si>
  <si>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</si>
  <si>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</si>
  <si>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</si>
  <si>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</si>
  <si>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</si>
  <si>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</si>
  <si>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</si>
  <si>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</si>
  <si>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</si>
  <si>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</si>
  <si>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</si>
  <si>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</si>
  <si>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</si>
  <si>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</si>
  <si>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</si>
  <si>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</si>
  <si>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</si>
  <si>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</si>
  <si>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</si>
  <si>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</si>
  <si>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</si>
  <si>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</si>
  <si>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</si>
  <si>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</si>
  <si>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</si>
  <si>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</si>
  <si>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</si>
  <si>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</si>
  <si>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</si>
  <si>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</si>
  <si>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</si>
  <si>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</si>
  <si>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</si>
  <si>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</si>
  <si>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</si>
  <si>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</si>
  <si>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</si>
  <si>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</si>
  <si>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</si>
  <si>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</si>
  <si>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</si>
  <si>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</si>
  <si>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</si>
  <si>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</si>
  <si>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</si>
  <si>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</si>
  <si>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</si>
  <si>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</si>
  <si>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</si>
  <si>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</si>
  <si>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</si>
  <si>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</si>
  <si>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</si>
  <si>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</si>
  <si>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</si>
  <si>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</si>
  <si>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</si>
  <si>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</si>
  <si>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</si>
  <si>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</si>
  <si>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</si>
  <si>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</si>
  <si>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</si>
  <si>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</si>
  <si>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</si>
  <si>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</si>
  <si>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</si>
  <si>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</si>
  <si>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</si>
  <si>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</si>
  <si>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</si>
  <si>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4/2018/PROW/</t>
  </si>
  <si>
    <t>Stowarzyszenie Lokalna Grupa Działania "Partnerstwo dla Doliny Baryczy"</t>
  </si>
  <si>
    <t>ZOBOWIĄZANIE BENEFICJENTA dotyczące udzielania informacji na potrzeby statystyczne, ewaluacji i monitoringu LSR, oznakowania i informowania o źródle finasowania, współpracy z LGD, udostępniania danych oraz informacji dotyczącej weryfikacji złożonego wniosku na potrzeby 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</si>
</sst>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48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0" fillId="24" borderId="11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center" wrapText="1"/>
    </xf>
    <xf numFmtId="0" fontId="35" fillId="24" borderId="0" xfId="48" applyFont="1" applyFill="1" applyBorder="1" applyAlignment="1" applyProtection="1">
      <alignment horizontal="justify" vertical="center" wrapText="1"/>
    </xf>
    <xf numFmtId="0" fontId="35" fillId="24" borderId="13" xfId="48" applyFont="1" applyFill="1" applyBorder="1" applyAlignment="1" applyProtection="1">
      <alignment horizontal="justify" vertical="center" wrapText="1"/>
    </xf>
    <xf numFmtId="0" fontId="35" fillId="24" borderId="17" xfId="48" applyFont="1" applyFill="1" applyBorder="1" applyAlignment="1" applyProtection="1">
      <alignment horizontal="justify" vertical="center" wrapText="1"/>
    </xf>
    <xf numFmtId="0" fontId="35" fillId="24" borderId="11" xfId="48" applyFont="1" applyFill="1" applyBorder="1" applyAlignment="1" applyProtection="1">
      <alignment horizontal="justify" vertical="center" wrapText="1"/>
    </xf>
    <xf numFmtId="0" fontId="35" fillId="24" borderId="18" xfId="48" applyFont="1" applyFill="1" applyBorder="1" applyAlignment="1" applyProtection="1">
      <alignment horizontal="justify" vertical="center" wrapText="1"/>
    </xf>
    <xf numFmtId="0" fontId="35" fillId="24" borderId="16" xfId="48" applyFont="1" applyFill="1" applyBorder="1" applyAlignment="1" applyProtection="1">
      <alignment horizontal="center" vertical="center" wrapText="1"/>
    </xf>
    <xf numFmtId="0" fontId="64" fillId="24" borderId="0" xfId="48" applyFont="1" applyFill="1" applyBorder="1" applyAlignment="1" applyProtection="1">
      <alignment horizontal="center" vertical="center" wrapText="1"/>
    </xf>
    <xf numFmtId="0" fontId="5" fillId="24" borderId="20" xfId="46" applyFont="1" applyFill="1" applyBorder="1" applyAlignment="1" applyProtection="1">
      <alignment horizontal="center" vertical="center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66</xdr:row>
      <xdr:rowOff>43962</xdr:rowOff>
    </xdr:from>
    <xdr:to>
      <xdr:col>4</xdr:col>
      <xdr:colOff>345698</xdr:colOff>
      <xdr:row>66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67</xdr:row>
      <xdr:rowOff>14654</xdr:rowOff>
    </xdr:from>
    <xdr:to>
      <xdr:col>4</xdr:col>
      <xdr:colOff>404646</xdr:colOff>
      <xdr:row>67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zoomScaleNormal="100" zoomScaleSheetLayoutView="100" zoomScalePageLayoutView="120" workbookViewId="0">
      <selection activeCell="B103" sqref="B103:AJ103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1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6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1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6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1636" t="s">
        <v>900</v>
      </c>
      <c r="C21" s="1637"/>
      <c r="D21" s="1637"/>
      <c r="E21" s="1637"/>
      <c r="F21" s="1637"/>
      <c r="G21" s="1637"/>
      <c r="H21" s="1637"/>
      <c r="I21" s="1637"/>
      <c r="J21" s="1637"/>
      <c r="K21" s="1637"/>
      <c r="L21" s="1637"/>
      <c r="M21" s="1637"/>
      <c r="N21" s="1637"/>
      <c r="O21" s="1637"/>
      <c r="P21" s="1637"/>
      <c r="Q21" s="1637"/>
      <c r="R21" s="1637"/>
      <c r="S21" s="1637"/>
      <c r="T21" s="1637"/>
      <c r="U21" s="1637"/>
      <c r="V21" s="1637"/>
      <c r="W21" s="1637"/>
      <c r="X21" s="1637"/>
      <c r="Y21" s="763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1638"/>
      <c r="C22" s="1638"/>
      <c r="D22" s="1638"/>
      <c r="E22" s="1638"/>
      <c r="F22" s="1638"/>
      <c r="G22" s="1638"/>
      <c r="H22" s="1638"/>
      <c r="I22" s="1638"/>
      <c r="J22" s="1638"/>
      <c r="K22" s="1638"/>
      <c r="L22" s="1638"/>
      <c r="M22" s="1638"/>
      <c r="N22" s="1638"/>
      <c r="O22" s="1638"/>
      <c r="P22" s="1638"/>
      <c r="Q22" s="1638"/>
      <c r="R22" s="1638"/>
      <c r="S22" s="1638"/>
      <c r="T22" s="1638"/>
      <c r="U22" s="1638"/>
      <c r="V22" s="1638"/>
      <c r="W22" s="1638"/>
      <c r="X22" s="1638"/>
      <c r="Y22" s="763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3"/>
      <c r="C24" s="763"/>
      <c r="D24" s="763"/>
      <c r="E24" s="763"/>
      <c r="F24" s="763"/>
      <c r="G24" s="763"/>
      <c r="H24" s="763"/>
      <c r="I24" s="763"/>
      <c r="J24" s="763"/>
      <c r="K24" s="763"/>
      <c r="L24" s="763"/>
      <c r="M24" s="763"/>
      <c r="N24" s="763"/>
      <c r="O24" s="763"/>
      <c r="P24" s="763"/>
      <c r="Q24" s="763"/>
      <c r="R24" s="763"/>
      <c r="S24" s="763"/>
      <c r="T24" s="763"/>
      <c r="U24" s="763"/>
      <c r="V24" s="763"/>
      <c r="W24" s="763"/>
      <c r="X24" s="763"/>
      <c r="Y24" s="763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5"/>
      <c r="R25" s="128"/>
      <c r="S25" s="128"/>
      <c r="T25" s="755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3"/>
      <c r="Y26" s="763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645">
        <v>0</v>
      </c>
      <c r="C27" s="1645">
        <v>6</v>
      </c>
      <c r="D27" s="1645">
        <v>2</v>
      </c>
      <c r="E27" s="1645">
        <v>9</v>
      </c>
      <c r="F27" s="1645">
        <v>7</v>
      </c>
      <c r="G27" s="1645">
        <v>2</v>
      </c>
      <c r="H27" s="1645">
        <v>7</v>
      </c>
      <c r="I27" s="1645">
        <v>6</v>
      </c>
      <c r="J27" s="1645">
        <v>1</v>
      </c>
      <c r="K27" s="763"/>
      <c r="L27" s="763"/>
      <c r="M27" s="763"/>
      <c r="N27" s="763"/>
      <c r="O27" s="763"/>
      <c r="P27" s="763"/>
      <c r="Q27" s="763"/>
      <c r="R27" s="763"/>
      <c r="S27" s="763"/>
      <c r="T27" s="763"/>
      <c r="U27" s="763"/>
      <c r="V27" s="763"/>
      <c r="W27" s="763"/>
      <c r="X27" s="763"/>
      <c r="Y27" s="763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1639" t="s">
        <v>901</v>
      </c>
      <c r="C30" s="1640"/>
      <c r="D30" s="1640"/>
      <c r="E30" s="1640"/>
      <c r="F30" s="1640"/>
      <c r="G30" s="1640"/>
      <c r="H30" s="1640"/>
      <c r="I30" s="1640"/>
      <c r="J30" s="1640"/>
      <c r="K30" s="1640"/>
      <c r="L30" s="1640"/>
      <c r="M30" s="1640"/>
      <c r="N30" s="1640"/>
      <c r="O30" s="1640"/>
      <c r="P30" s="1640"/>
      <c r="Q30" s="1640"/>
      <c r="R30" s="1640"/>
      <c r="S30" s="1640"/>
      <c r="T30" s="1640"/>
      <c r="U30" s="1640"/>
      <c r="V30" s="1640"/>
      <c r="W30" s="1640"/>
      <c r="X30" s="1641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1639"/>
      <c r="C31" s="1640"/>
      <c r="D31" s="1640"/>
      <c r="E31" s="1640"/>
      <c r="F31" s="1640"/>
      <c r="G31" s="1640"/>
      <c r="H31" s="1640"/>
      <c r="I31" s="1640"/>
      <c r="J31" s="1640"/>
      <c r="K31" s="1640"/>
      <c r="L31" s="1640"/>
      <c r="M31" s="1640"/>
      <c r="N31" s="1640"/>
      <c r="O31" s="1640"/>
      <c r="P31" s="1640"/>
      <c r="Q31" s="1640"/>
      <c r="R31" s="1640"/>
      <c r="S31" s="1640"/>
      <c r="T31" s="1640"/>
      <c r="U31" s="1640"/>
      <c r="V31" s="1640"/>
      <c r="W31" s="1640"/>
      <c r="X31" s="1641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1642"/>
      <c r="C32" s="1643"/>
      <c r="D32" s="1643"/>
      <c r="E32" s="1643"/>
      <c r="F32" s="1643"/>
      <c r="G32" s="1643"/>
      <c r="H32" s="1643"/>
      <c r="I32" s="1643"/>
      <c r="J32" s="1643"/>
      <c r="K32" s="1643"/>
      <c r="L32" s="1643"/>
      <c r="M32" s="1643"/>
      <c r="N32" s="1643"/>
      <c r="O32" s="1643"/>
      <c r="P32" s="1643"/>
      <c r="Q32" s="1643"/>
      <c r="R32" s="1643"/>
      <c r="S32" s="1643"/>
      <c r="T32" s="1643"/>
      <c r="U32" s="1643"/>
      <c r="V32" s="1643"/>
      <c r="W32" s="1643"/>
      <c r="X32" s="1644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645"/>
      <c r="L35" s="1645"/>
      <c r="M35" s="1645">
        <v>4</v>
      </c>
      <c r="N35" s="1646" t="s">
        <v>121</v>
      </c>
      <c r="O35" s="1645">
        <v>2</v>
      </c>
      <c r="P35" s="1645">
        <v>0</v>
      </c>
      <c r="Q35" s="1645">
        <v>1</v>
      </c>
      <c r="R35" s="1645">
        <v>8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5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3"/>
      <c r="E38" s="763"/>
      <c r="F38" s="763"/>
      <c r="G38" s="763"/>
      <c r="H38" s="763"/>
      <c r="I38" s="763"/>
      <c r="J38" s="763"/>
      <c r="K38" s="148"/>
      <c r="L38" s="763"/>
      <c r="M38" s="763"/>
      <c r="N38" s="763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3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6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6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6"/>
      <c r="AE53" s="860" t="s">
        <v>15</v>
      </c>
      <c r="AF53" s="861"/>
      <c r="AG53" s="766"/>
      <c r="AH53" s="115"/>
      <c r="AI53" s="115"/>
      <c r="AJ53" s="132"/>
      <c r="AK53" s="124"/>
    </row>
    <row r="54" spans="1:37" ht="2.25" customHeight="1">
      <c r="A54" s="88"/>
      <c r="B54" s="757"/>
      <c r="C54" s="757"/>
      <c r="D54" s="757"/>
      <c r="E54" s="757"/>
      <c r="F54" s="757"/>
      <c r="G54" s="757"/>
      <c r="H54" s="757"/>
      <c r="I54" s="757"/>
      <c r="J54" s="757"/>
      <c r="K54" s="757"/>
      <c r="L54" s="757"/>
      <c r="M54" s="757"/>
      <c r="N54" s="757"/>
      <c r="O54" s="161"/>
      <c r="P54" s="755"/>
      <c r="Q54" s="755"/>
      <c r="R54" s="123"/>
      <c r="S54" s="755"/>
      <c r="T54" s="755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7"/>
      <c r="I71" s="765"/>
      <c r="J71" s="767"/>
      <c r="K71" s="765"/>
      <c r="L71" s="23"/>
      <c r="M71" s="865" t="s">
        <v>164</v>
      </c>
      <c r="N71" s="865"/>
      <c r="O71" s="865"/>
      <c r="P71" s="865"/>
      <c r="Q71" s="866"/>
      <c r="R71" s="768"/>
      <c r="S71" s="167"/>
      <c r="T71" s="767"/>
      <c r="U71" s="167"/>
      <c r="W71" s="167" t="s">
        <v>165</v>
      </c>
      <c r="X71" s="167"/>
      <c r="Y71" s="167"/>
      <c r="Z71" s="23"/>
      <c r="AA71" s="23"/>
      <c r="AB71" s="767"/>
      <c r="AC71" s="168"/>
      <c r="AD71" s="768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5"/>
      <c r="P72" s="765"/>
      <c r="Q72" s="765"/>
      <c r="R72" s="765"/>
      <c r="S72" s="765"/>
      <c r="T72" s="765"/>
      <c r="U72" s="765"/>
      <c r="V72" s="765"/>
      <c r="W72" s="765"/>
      <c r="X72" s="764"/>
      <c r="Y72" s="764"/>
      <c r="Z72" s="764"/>
      <c r="AA72" s="764"/>
      <c r="AB72" s="764"/>
      <c r="AC72" s="764"/>
      <c r="AD72" s="764"/>
      <c r="AE72" s="764"/>
      <c r="AF72" s="764"/>
      <c r="AG72" s="764"/>
      <c r="AH72" s="764"/>
      <c r="AI72" s="764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6"/>
      <c r="AG84" s="860" t="s">
        <v>15</v>
      </c>
      <c r="AH84" s="861"/>
      <c r="AI84" s="766"/>
      <c r="AJ84" s="185"/>
      <c r="AK84" s="124"/>
    </row>
    <row r="85" spans="1:37" ht="2.25" customHeight="1">
      <c r="A85" s="88"/>
      <c r="B85" s="758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123"/>
      <c r="Y85" s="755"/>
      <c r="Z85" s="755"/>
      <c r="AA85" s="123"/>
      <c r="AB85" s="755"/>
      <c r="AC85" s="755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8"/>
      <c r="C87" s="758"/>
      <c r="D87" s="758"/>
      <c r="E87" s="758"/>
      <c r="F87" s="758"/>
      <c r="G87" s="758"/>
      <c r="H87" s="758"/>
      <c r="I87" s="758"/>
      <c r="J87" s="758"/>
      <c r="K87" s="758"/>
      <c r="L87" s="758"/>
      <c r="M87" s="758"/>
      <c r="N87" s="758"/>
      <c r="O87" s="758"/>
      <c r="P87" s="758"/>
      <c r="Q87" s="758"/>
      <c r="R87" s="758"/>
      <c r="S87" s="758"/>
      <c r="T87" s="758"/>
      <c r="U87" s="758"/>
      <c r="V87" s="758"/>
      <c r="W87" s="758"/>
      <c r="X87" s="123"/>
      <c r="Y87" s="755"/>
      <c r="Z87" s="755"/>
      <c r="AA87" s="123"/>
      <c r="AB87" s="755"/>
      <c r="AC87" s="755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8"/>
      <c r="C93" s="758"/>
      <c r="D93" s="758"/>
      <c r="E93" s="758"/>
      <c r="F93" s="758"/>
      <c r="G93" s="758"/>
      <c r="H93" s="758"/>
      <c r="I93" s="758"/>
      <c r="J93" s="758"/>
      <c r="K93" s="758"/>
      <c r="L93" s="758"/>
      <c r="M93" s="758"/>
      <c r="N93" s="758"/>
      <c r="O93" s="758"/>
      <c r="P93" s="758"/>
      <c r="Q93" s="758"/>
      <c r="R93" s="758"/>
      <c r="S93" s="758"/>
      <c r="T93" s="758"/>
      <c r="U93" s="758"/>
      <c r="V93" s="758"/>
      <c r="W93" s="758"/>
      <c r="X93" s="123"/>
      <c r="Y93" s="755"/>
      <c r="Z93" s="755"/>
      <c r="AA93" s="123"/>
      <c r="AB93" s="755"/>
      <c r="AC93" s="755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8"/>
      <c r="C94" s="758"/>
      <c r="D94" s="758"/>
      <c r="E94" s="758"/>
      <c r="F94" s="758"/>
      <c r="G94" s="758"/>
      <c r="H94" s="758"/>
      <c r="I94" s="758"/>
      <c r="J94" s="758"/>
      <c r="K94" s="758"/>
      <c r="L94" s="758"/>
      <c r="M94" s="758"/>
      <c r="N94" s="758"/>
      <c r="O94" s="758"/>
      <c r="P94" s="758"/>
      <c r="Q94" s="758"/>
      <c r="R94" s="758"/>
      <c r="S94" s="758"/>
      <c r="T94" s="758"/>
      <c r="U94" s="758"/>
      <c r="V94" s="758"/>
      <c r="W94" s="758"/>
      <c r="X94" s="123"/>
      <c r="Y94" s="755"/>
      <c r="Z94" s="755"/>
      <c r="AA94" s="123"/>
      <c r="AB94" s="755"/>
      <c r="AC94" s="755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6"/>
      <c r="AH95" s="871" t="s">
        <v>15</v>
      </c>
      <c r="AI95" s="861"/>
      <c r="AJ95" s="766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6"/>
      <c r="AB97" s="860" t="s">
        <v>15</v>
      </c>
      <c r="AC97" s="861"/>
      <c r="AD97" s="766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59"/>
      <c r="AI98" s="759"/>
      <c r="AJ98" s="759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5"/>
      <c r="C100" s="765"/>
      <c r="D100" s="765"/>
      <c r="E100" s="765"/>
      <c r="F100" s="765"/>
      <c r="G100" s="765"/>
      <c r="H100" s="765"/>
      <c r="I100" s="765"/>
      <c r="J100" s="765"/>
      <c r="K100" s="765"/>
      <c r="L100" s="765"/>
      <c r="M100" s="765"/>
      <c r="N100" s="765"/>
      <c r="O100" s="765"/>
      <c r="P100" s="765"/>
      <c r="Q100" s="765"/>
      <c r="R100" s="765"/>
      <c r="S100" s="765"/>
      <c r="T100" s="765"/>
      <c r="U100" s="765"/>
      <c r="V100" s="765"/>
      <c r="W100" s="765"/>
      <c r="X100" s="765"/>
      <c r="Y100" s="765"/>
      <c r="Z100" s="765"/>
      <c r="AA100" s="765"/>
      <c r="AB100" s="765"/>
      <c r="AC100" s="765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5"/>
      <c r="C102" s="755"/>
      <c r="D102" s="755"/>
      <c r="E102" s="755"/>
      <c r="F102" s="755"/>
      <c r="G102" s="755"/>
      <c r="H102" s="755"/>
      <c r="I102" s="755"/>
      <c r="J102" s="755"/>
      <c r="K102" s="755"/>
      <c r="L102" s="755"/>
      <c r="M102" s="755"/>
      <c r="N102" s="755"/>
      <c r="O102" s="755"/>
      <c r="P102" s="755"/>
      <c r="Q102" s="755"/>
      <c r="R102" s="755"/>
      <c r="S102" s="755"/>
      <c r="T102" s="755"/>
      <c r="U102" s="755"/>
      <c r="V102" s="763"/>
      <c r="W102" s="763"/>
      <c r="X102" s="763"/>
      <c r="Y102" s="763"/>
      <c r="Z102" s="763"/>
      <c r="AA102" s="763"/>
      <c r="AB102" s="763"/>
      <c r="AC102" s="763"/>
      <c r="AD102" s="763"/>
      <c r="AE102" s="763"/>
      <c r="AF102" s="763"/>
      <c r="AG102" s="763"/>
      <c r="AH102" s="755"/>
      <c r="AI102" s="755"/>
      <c r="AJ102" s="755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5"/>
      <c r="C104" s="755"/>
      <c r="D104" s="755"/>
      <c r="E104" s="755"/>
      <c r="F104" s="755"/>
      <c r="G104" s="755"/>
      <c r="H104" s="755"/>
      <c r="I104" s="755"/>
      <c r="J104" s="755"/>
      <c r="K104" s="755"/>
      <c r="L104" s="755"/>
      <c r="M104" s="755"/>
      <c r="N104" s="755"/>
      <c r="O104" s="755"/>
      <c r="P104" s="755"/>
      <c r="Q104" s="755"/>
      <c r="R104" s="755"/>
      <c r="S104" s="755"/>
      <c r="T104" s="755"/>
      <c r="U104" s="755"/>
      <c r="V104" s="755"/>
      <c r="W104" s="755"/>
      <c r="X104" s="755"/>
      <c r="Y104" s="755"/>
      <c r="Z104" s="755"/>
      <c r="AA104" s="755"/>
      <c r="AB104" s="755"/>
      <c r="AC104" s="755"/>
      <c r="AD104" s="755"/>
      <c r="AE104" s="755"/>
      <c r="AF104" s="755"/>
      <c r="AG104" s="755"/>
      <c r="AH104" s="755"/>
      <c r="AI104" s="755"/>
      <c r="AJ104" s="755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6"/>
      <c r="AH105" s="871" t="s">
        <v>15</v>
      </c>
      <c r="AI105" s="861"/>
      <c r="AJ105" s="766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6"/>
      <c r="AH108" s="871" t="s">
        <v>15</v>
      </c>
      <c r="AI108" s="860"/>
      <c r="AJ108" s="766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6"/>
      <c r="AH111" s="871" t="s">
        <v>15</v>
      </c>
      <c r="AI111" s="861"/>
      <c r="AJ111" s="766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5"/>
      <c r="C113" s="755"/>
      <c r="D113" s="755"/>
      <c r="E113" s="755"/>
      <c r="F113" s="755"/>
      <c r="G113" s="755"/>
      <c r="H113" s="755"/>
      <c r="I113" s="755"/>
      <c r="J113" s="755"/>
      <c r="K113" s="755"/>
      <c r="L113" s="755"/>
      <c r="M113" s="755"/>
      <c r="N113" s="755"/>
      <c r="O113" s="755"/>
      <c r="P113" s="755"/>
      <c r="Q113" s="755"/>
      <c r="R113" s="755"/>
      <c r="S113" s="755"/>
      <c r="T113" s="755"/>
      <c r="U113" s="755"/>
      <c r="V113" s="755"/>
      <c r="W113" s="755"/>
      <c r="X113" s="755"/>
      <c r="Y113" s="755"/>
      <c r="Z113" s="755"/>
      <c r="AA113" s="755"/>
      <c r="AB113" s="755"/>
      <c r="AC113" s="755"/>
      <c r="AD113" s="755"/>
      <c r="AE113" s="755"/>
      <c r="AF113" s="755"/>
      <c r="AG113" s="755"/>
      <c r="AH113" s="755"/>
      <c r="AI113" s="755"/>
      <c r="AJ113" s="755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>
        <v>1</v>
      </c>
      <c r="Y118" s="108">
        <v>8</v>
      </c>
      <c r="Z118" s="96"/>
      <c r="AA118" s="96"/>
      <c r="AB118" s="105"/>
      <c r="AC118" s="96"/>
      <c r="AD118" s="96"/>
      <c r="AE118" s="105"/>
      <c r="AF118" s="755"/>
      <c r="AG118" s="755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2"/>
      <c r="D121" s="762"/>
      <c r="E121" s="762"/>
      <c r="F121" s="762"/>
      <c r="G121" s="762"/>
      <c r="H121" s="762"/>
      <c r="I121" s="762"/>
      <c r="J121" s="762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0"/>
      <c r="C123" s="757"/>
      <c r="D123" s="757"/>
      <c r="E123" s="757"/>
      <c r="F123" s="757"/>
      <c r="G123" s="757"/>
      <c r="H123" s="757"/>
      <c r="I123" s="757"/>
      <c r="J123" s="757"/>
      <c r="K123" s="757"/>
      <c r="L123" s="757"/>
      <c r="M123" s="757"/>
      <c r="N123" s="207"/>
      <c r="O123" s="207"/>
      <c r="P123" s="207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755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5"/>
      <c r="Y124" s="755"/>
      <c r="Z124" s="755"/>
      <c r="AA124" s="755"/>
      <c r="AB124" s="755"/>
      <c r="AC124" s="755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5"/>
      <c r="AE126" s="755"/>
      <c r="AF126" s="755"/>
      <c r="AG126" s="755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6"/>
      <c r="V128" s="860" t="s">
        <v>15</v>
      </c>
      <c r="W128" s="860"/>
      <c r="X128" s="766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6"/>
      <c r="AG130" s="860" t="s">
        <v>15</v>
      </c>
      <c r="AH130" s="861"/>
      <c r="AI130" s="766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6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5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799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3" t="s">
        <v>894</v>
      </c>
      <c r="AE17" s="825"/>
      <c r="AF17" s="825"/>
      <c r="AG17" s="825"/>
      <c r="AH17" s="825"/>
      <c r="AI17" s="825"/>
      <c r="AJ17" s="825"/>
      <c r="AK17" s="825"/>
      <c r="AL17" s="825"/>
      <c r="AM17" s="825"/>
      <c r="AN17" s="825"/>
      <c r="AO17" s="825"/>
      <c r="AP17" s="825"/>
      <c r="AQ17" s="825"/>
      <c r="AR17" s="825"/>
      <c r="AS17" s="825"/>
      <c r="AT17" s="825"/>
      <c r="AU17" s="825"/>
      <c r="AV17" s="825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1" t="s">
        <v>895</v>
      </c>
      <c r="AE18" s="825"/>
      <c r="AF18" s="825"/>
      <c r="AG18" s="825"/>
      <c r="AH18" s="825"/>
      <c r="AI18" s="825"/>
      <c r="AJ18" s="825"/>
      <c r="AK18" s="825"/>
      <c r="AL18" s="825"/>
      <c r="AM18" s="825"/>
      <c r="AN18" s="825"/>
      <c r="AO18" s="825"/>
      <c r="AP18" s="825"/>
      <c r="AQ18" s="825"/>
      <c r="AR18" s="825"/>
      <c r="AS18" s="825"/>
      <c r="AT18" s="825"/>
      <c r="AU18" s="825"/>
      <c r="AV18" s="825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5"/>
      <c r="AE19" s="825"/>
      <c r="AF19" s="825"/>
      <c r="AG19" s="825"/>
      <c r="AH19" s="825"/>
      <c r="AI19" s="825"/>
      <c r="AJ19" s="825"/>
      <c r="AK19" s="825"/>
      <c r="AL19" s="825"/>
      <c r="AM19" s="825"/>
      <c r="AN19" s="825"/>
      <c r="AO19" s="825"/>
      <c r="AP19" s="825"/>
      <c r="AQ19" s="825"/>
      <c r="AR19" s="825"/>
      <c r="AS19" s="825"/>
      <c r="AT19" s="825"/>
      <c r="AU19" s="825"/>
      <c r="AV19" s="825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3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3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3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3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6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6" customFormat="1" ht="2.25" customHeight="1">
      <c r="A35" s="722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6" customFormat="1" ht="4.5" customHeight="1">
      <c r="A36" s="722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6" customFormat="1" ht="6" customHeight="1">
      <c r="A37" s="722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5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3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1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3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3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3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3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8"/>
      <c r="O61" s="708"/>
      <c r="P61" s="428" t="s">
        <v>587</v>
      </c>
      <c r="Q61" s="708"/>
      <c r="R61" s="708"/>
      <c r="S61" s="428" t="s">
        <v>587</v>
      </c>
      <c r="T61" s="708"/>
      <c r="U61" s="708"/>
      <c r="V61" s="708"/>
      <c r="W61" s="708"/>
      <c r="X61" s="716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6" t="s">
        <v>11</v>
      </c>
      <c r="Z62" s="1467" t="str">
        <f>IF(Z59=0,"",Z60*I60)</f>
        <v/>
      </c>
      <c r="AA62" s="1467"/>
      <c r="AB62" s="1467"/>
    </row>
    <row r="63" spans="1:28" ht="6" customHeight="1">
      <c r="A63" s="722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2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5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3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1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3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3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3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3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8"/>
      <c r="O89" s="708"/>
      <c r="P89" s="622" t="s">
        <v>7</v>
      </c>
      <c r="Q89" s="708"/>
      <c r="R89" s="708"/>
      <c r="S89" s="622" t="s">
        <v>7</v>
      </c>
      <c r="T89" s="708"/>
      <c r="U89" s="708"/>
      <c r="V89" s="708"/>
      <c r="W89" s="708"/>
      <c r="X89" s="716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6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2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5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3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1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3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3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3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3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8"/>
      <c r="O116" s="708"/>
      <c r="P116" s="428" t="s">
        <v>587</v>
      </c>
      <c r="Q116" s="708"/>
      <c r="R116" s="708"/>
      <c r="S116" s="428" t="s">
        <v>587</v>
      </c>
      <c r="T116" s="708"/>
      <c r="U116" s="708"/>
      <c r="V116" s="708"/>
      <c r="W116" s="708"/>
      <c r="X116" s="716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6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2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6"/>
      <c r="B119" s="716"/>
      <c r="C119" s="716"/>
      <c r="D119" s="716"/>
      <c r="E119" s="716"/>
      <c r="F119" s="716"/>
      <c r="G119" s="716"/>
      <c r="H119" s="716"/>
      <c r="I119" s="716"/>
      <c r="J119" s="716"/>
      <c r="K119" s="716"/>
      <c r="L119" s="716"/>
      <c r="M119" s="716"/>
      <c r="N119" s="716"/>
      <c r="O119" s="716"/>
      <c r="P119" s="716"/>
      <c r="Q119" s="716"/>
      <c r="R119" s="716"/>
      <c r="S119" s="716"/>
      <c r="T119" s="716"/>
      <c r="U119" s="716"/>
      <c r="V119" s="716"/>
      <c r="W119" s="716"/>
      <c r="X119" s="716"/>
      <c r="Y119" s="716"/>
      <c r="Z119" s="716"/>
      <c r="AA119" s="716"/>
      <c r="AB119" s="716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5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3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1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3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3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3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3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6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1" t="s">
        <v>890</v>
      </c>
      <c r="C153" s="784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8"/>
      <c r="P158" s="718"/>
      <c r="Q158" s="718"/>
      <c r="R158" s="718"/>
      <c r="S158" s="718"/>
      <c r="T158" s="718"/>
      <c r="U158" s="718"/>
      <c r="V158" s="718"/>
      <c r="W158" s="718"/>
      <c r="X158" s="718"/>
      <c r="Y158" s="718"/>
      <c r="Z158" s="718"/>
      <c r="AA158" s="718"/>
      <c r="AB158" s="718"/>
    </row>
  </sheetData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8"/>
      <c r="J49" s="808"/>
      <c r="K49" s="809" t="s">
        <v>587</v>
      </c>
      <c r="L49" s="808"/>
      <c r="M49" s="808"/>
      <c r="N49" s="809" t="s">
        <v>587</v>
      </c>
      <c r="O49" s="810"/>
      <c r="P49" s="810"/>
      <c r="Q49" s="748"/>
      <c r="R49" s="748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8"/>
      <c r="J65" s="808"/>
      <c r="K65" s="809" t="s">
        <v>587</v>
      </c>
      <c r="L65" s="808"/>
      <c r="M65" s="808"/>
      <c r="N65" s="809" t="s">
        <v>587</v>
      </c>
      <c r="O65" s="810"/>
      <c r="P65" s="810"/>
      <c r="Q65" s="748"/>
      <c r="R65" s="748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2"/>
      <c r="E11" s="752"/>
      <c r="F11" s="752"/>
      <c r="G11" s="752"/>
      <c r="H11" s="752"/>
      <c r="I11" s="752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3"/>
      <c r="E12" s="753"/>
      <c r="F12" s="753"/>
      <c r="G12" s="753"/>
      <c r="H12" s="753"/>
      <c r="I12" s="753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4">
        <f>D11-D12</f>
        <v>0</v>
      </c>
      <c r="E13" s="754">
        <f t="shared" ref="E13:I13" si="0">E11-E12</f>
        <v>0</v>
      </c>
      <c r="F13" s="754">
        <f t="shared" si="0"/>
        <v>0</v>
      </c>
      <c r="G13" s="754">
        <f t="shared" si="0"/>
        <v>0</v>
      </c>
      <c r="H13" s="754">
        <f t="shared" si="0"/>
        <v>0</v>
      </c>
      <c r="I13" s="754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0"/>
      <c r="E14" s="750"/>
      <c r="F14" s="750"/>
      <c r="G14" s="750"/>
      <c r="H14" s="750"/>
      <c r="I14" s="750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1">
        <f>D13-D14</f>
        <v>0</v>
      </c>
      <c r="E15" s="751">
        <f t="shared" ref="E15:I15" si="1">E13-E14</f>
        <v>0</v>
      </c>
      <c r="F15" s="751">
        <f t="shared" si="1"/>
        <v>0</v>
      </c>
      <c r="G15" s="751">
        <f t="shared" si="1"/>
        <v>0</v>
      </c>
      <c r="H15" s="751">
        <f t="shared" si="1"/>
        <v>0</v>
      </c>
      <c r="I15" s="751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2"/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3"/>
      <c r="AI2" s="703"/>
      <c r="AJ2" s="703"/>
      <c r="AK2" s="704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7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7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7"/>
    </row>
    <row r="8" spans="1:41" ht="2.25" customHeight="1">
      <c r="A8" s="223"/>
      <c r="B8" s="699"/>
      <c r="C8" s="699"/>
      <c r="D8" s="699"/>
      <c r="E8" s="699"/>
      <c r="F8" s="699"/>
      <c r="G8" s="699"/>
      <c r="H8" s="699"/>
      <c r="I8" s="699"/>
      <c r="J8" s="699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6"/>
      <c r="AM8" s="837"/>
      <c r="AN8" s="837"/>
      <c r="AO8" s="837"/>
    </row>
    <row r="9" spans="1:41" ht="2.25" customHeight="1">
      <c r="A9" s="223"/>
      <c r="B9" s="699"/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699"/>
      <c r="AE9" s="699"/>
      <c r="AF9" s="699"/>
      <c r="AG9" s="699"/>
      <c r="AH9" s="699"/>
      <c r="AI9" s="699"/>
      <c r="AJ9" s="699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4"/>
      <c r="Z10" s="694"/>
      <c r="AA10" s="694"/>
      <c r="AB10" s="699"/>
      <c r="AC10" s="699"/>
      <c r="AD10" s="699"/>
      <c r="AE10" s="699"/>
      <c r="AF10" s="699"/>
      <c r="AG10" s="699"/>
      <c r="AH10" s="699"/>
      <c r="AI10" s="699"/>
      <c r="AJ10" s="699"/>
      <c r="AK10" s="226"/>
    </row>
    <row r="11" spans="1:41" ht="6" customHeight="1">
      <c r="A11" s="223"/>
      <c r="B11" s="699"/>
      <c r="C11" s="699"/>
      <c r="D11" s="699"/>
      <c r="E11" s="699"/>
      <c r="F11" s="699"/>
      <c r="G11" s="699"/>
      <c r="H11" s="699"/>
      <c r="I11" s="699"/>
      <c r="J11" s="699"/>
      <c r="K11" s="699"/>
      <c r="L11" s="699"/>
      <c r="M11" s="699"/>
      <c r="N11" s="699"/>
      <c r="O11" s="699"/>
      <c r="P11" s="699"/>
      <c r="Q11" s="699"/>
      <c r="R11" s="699"/>
      <c r="S11" s="699"/>
      <c r="T11" s="699"/>
      <c r="U11" s="699"/>
      <c r="V11" s="699"/>
      <c r="W11" s="699"/>
      <c r="X11" s="699"/>
      <c r="Y11" s="701"/>
      <c r="Z11" s="701"/>
      <c r="AA11" s="228"/>
      <c r="AB11" s="699"/>
      <c r="AC11" s="699"/>
      <c r="AD11" s="699"/>
      <c r="AE11" s="699"/>
      <c r="AF11" s="699"/>
      <c r="AG11" s="699"/>
      <c r="AH11" s="699"/>
      <c r="AI11" s="699"/>
      <c r="AJ11" s="699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2"/>
      <c r="AB12" s="1003" t="s">
        <v>15</v>
      </c>
      <c r="AC12" s="1002"/>
      <c r="AD12" s="693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699"/>
      <c r="AC13" s="699"/>
      <c r="AD13" s="699"/>
      <c r="AE13" s="699"/>
      <c r="AF13" s="699"/>
      <c r="AG13" s="699"/>
      <c r="AH13" s="699"/>
      <c r="AI13" s="699"/>
      <c r="AJ13" s="699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4"/>
      <c r="T17" s="694"/>
      <c r="U17" s="694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5"/>
      <c r="N19" s="695"/>
      <c r="O19" s="695"/>
      <c r="P19" s="695"/>
      <c r="Q19" s="695"/>
      <c r="R19" s="695"/>
      <c r="S19" s="695"/>
      <c r="T19" s="695"/>
      <c r="U19" s="695"/>
      <c r="V19" s="1003" t="s">
        <v>394</v>
      </c>
      <c r="W19" s="1001"/>
      <c r="X19" s="1001"/>
      <c r="Y19" s="1001"/>
      <c r="Z19" s="1001"/>
      <c r="AA19" s="1002"/>
      <c r="AB19" s="693"/>
      <c r="AC19" s="693"/>
      <c r="AD19" s="693"/>
      <c r="AE19" s="693"/>
      <c r="AF19" s="693"/>
      <c r="AG19" s="693"/>
      <c r="AH19" s="693"/>
      <c r="AI19" s="693"/>
      <c r="AJ19" s="693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0"/>
      <c r="M20" s="690"/>
      <c r="N20" s="690"/>
      <c r="O20" s="690"/>
      <c r="P20" s="690"/>
      <c r="Q20" s="690"/>
      <c r="R20" s="690"/>
      <c r="S20" s="690"/>
      <c r="T20" s="690"/>
      <c r="U20" s="690"/>
      <c r="V20" s="690"/>
      <c r="W20" s="690"/>
      <c r="X20" s="690"/>
      <c r="Y20" s="690"/>
      <c r="Z20" s="690"/>
      <c r="AA20" s="690"/>
      <c r="AB20" s="690"/>
      <c r="AC20" s="690"/>
      <c r="AD20" s="690"/>
      <c r="AE20" s="690"/>
      <c r="AF20" s="690"/>
      <c r="AG20" s="690"/>
      <c r="AH20" s="690"/>
      <c r="AI20" s="690"/>
      <c r="AJ20" s="690"/>
      <c r="AK20" s="691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0"/>
      <c r="AJ21" s="690"/>
      <c r="AK21" s="691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2"/>
      <c r="AJ22" s="692"/>
      <c r="AK22" s="241"/>
    </row>
    <row r="23" spans="1:38" s="218" customFormat="1" ht="2.25" customHeight="1">
      <c r="A23" s="240"/>
      <c r="B23" s="242"/>
      <c r="C23" s="699"/>
      <c r="D23" s="699"/>
      <c r="E23" s="699"/>
      <c r="F23" s="699"/>
      <c r="G23" s="699"/>
      <c r="H23" s="699"/>
      <c r="I23" s="690"/>
      <c r="J23" s="690"/>
      <c r="K23" s="242"/>
      <c r="L23" s="699"/>
      <c r="M23" s="699"/>
      <c r="N23" s="699"/>
      <c r="O23" s="699"/>
      <c r="P23" s="699"/>
      <c r="Q23" s="699"/>
      <c r="R23" s="232"/>
      <c r="S23" s="690"/>
      <c r="T23" s="690"/>
      <c r="U23" s="690"/>
      <c r="V23" s="705"/>
      <c r="W23" s="705"/>
      <c r="X23" s="705"/>
      <c r="Y23" s="705"/>
      <c r="Z23" s="705"/>
      <c r="AA23" s="705"/>
      <c r="AB23" s="705"/>
      <c r="AC23" s="705"/>
      <c r="AD23" s="243"/>
      <c r="AE23" s="690"/>
      <c r="AF23" s="690"/>
      <c r="AG23" s="230"/>
      <c r="AH23" s="230"/>
      <c r="AI23" s="230"/>
      <c r="AJ23" s="230"/>
      <c r="AK23" s="691"/>
      <c r="AL23" s="243"/>
    </row>
    <row r="24" spans="1:38" s="218" customFormat="1" ht="9.75" customHeight="1">
      <c r="A24" s="240"/>
      <c r="B24" s="242"/>
      <c r="C24" s="699"/>
      <c r="D24" s="699"/>
      <c r="E24" s="699"/>
      <c r="F24" s="699"/>
      <c r="G24" s="699"/>
      <c r="H24" s="699"/>
      <c r="I24" s="690"/>
      <c r="J24" s="690"/>
      <c r="K24" s="242"/>
      <c r="L24" s="699"/>
      <c r="M24" s="699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2"/>
      <c r="Y24" s="692"/>
      <c r="Z24" s="692"/>
      <c r="AA24" s="692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8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1"/>
      <c r="D26" s="699"/>
      <c r="E26" s="699"/>
      <c r="F26" s="699"/>
      <c r="G26" s="699"/>
      <c r="H26" s="699"/>
      <c r="N26" s="244"/>
      <c r="O26" s="244"/>
      <c r="P26" s="244"/>
      <c r="Q26" s="244"/>
      <c r="R26" s="244"/>
      <c r="S26" s="244"/>
      <c r="T26" s="244"/>
      <c r="U26" s="244"/>
      <c r="V26" s="244"/>
      <c r="W26" s="699"/>
      <c r="X26" s="699"/>
      <c r="Y26" s="699"/>
      <c r="Z26" s="705"/>
      <c r="AA26" s="705"/>
      <c r="AB26" s="244"/>
      <c r="AC26" s="244"/>
      <c r="AD26" s="244"/>
      <c r="AE26" s="244"/>
      <c r="AF26" s="244"/>
      <c r="AG26" s="244"/>
      <c r="AH26" s="244"/>
      <c r="AI26" s="244"/>
      <c r="AJ26" s="244"/>
      <c r="AK26" s="691"/>
      <c r="AL26" s="243"/>
    </row>
    <row r="27" spans="1:38" s="218" customFormat="1" ht="9.75" customHeight="1">
      <c r="A27" s="240"/>
      <c r="B27" s="246"/>
      <c r="C27" s="701"/>
      <c r="D27" s="699"/>
      <c r="E27" s="699"/>
      <c r="F27" s="699"/>
      <c r="G27" s="699"/>
      <c r="H27" s="699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699"/>
      <c r="Y27" s="699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8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1"/>
      <c r="D29" s="699"/>
      <c r="E29" s="699"/>
      <c r="F29" s="699"/>
      <c r="G29" s="699"/>
      <c r="H29" s="699"/>
      <c r="T29" s="690"/>
      <c r="U29" s="690"/>
      <c r="V29" s="242"/>
      <c r="W29" s="699"/>
      <c r="X29" s="699"/>
      <c r="Y29" s="699"/>
      <c r="Z29" s="705"/>
      <c r="AA29" s="705"/>
      <c r="AB29" s="247"/>
      <c r="AC29" s="247"/>
      <c r="AD29" s="247"/>
      <c r="AE29" s="247"/>
      <c r="AF29" s="247"/>
      <c r="AG29" s="247"/>
      <c r="AH29" s="247"/>
      <c r="AI29" s="247"/>
      <c r="AJ29" s="247"/>
      <c r="AK29" s="691"/>
      <c r="AL29" s="243"/>
    </row>
    <row r="30" spans="1:38" s="218" customFormat="1" ht="9.75" customHeight="1">
      <c r="A30" s="240"/>
      <c r="B30" s="246"/>
      <c r="C30" s="701"/>
      <c r="D30" s="699"/>
      <c r="E30" s="699"/>
      <c r="F30" s="699"/>
      <c r="G30" s="699"/>
      <c r="H30" s="699"/>
      <c r="T30" s="690"/>
      <c r="U30" s="690"/>
      <c r="V30" s="242"/>
      <c r="W30" s="699"/>
      <c r="X30" s="699"/>
      <c r="Y30" s="699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5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1"/>
      <c r="D32" s="699"/>
      <c r="E32" s="699"/>
      <c r="F32" s="699"/>
      <c r="G32" s="699"/>
      <c r="H32" s="699"/>
      <c r="T32" s="690"/>
      <c r="U32" s="690"/>
      <c r="V32" s="242"/>
      <c r="W32" s="699"/>
      <c r="X32" s="699"/>
      <c r="Y32" s="699"/>
      <c r="Z32" s="705"/>
      <c r="AA32" s="705"/>
      <c r="AB32" s="249"/>
      <c r="AC32" s="249"/>
      <c r="AD32" s="249"/>
      <c r="AE32" s="249"/>
      <c r="AF32" s="249"/>
      <c r="AG32" s="249"/>
      <c r="AH32" s="249"/>
      <c r="AI32" s="249"/>
      <c r="AJ32" s="249"/>
      <c r="AK32" s="691"/>
      <c r="AL32" s="243"/>
    </row>
    <row r="33" spans="1:38" s="218" customFormat="1" ht="3" customHeight="1">
      <c r="A33" s="240"/>
      <c r="B33" s="246"/>
      <c r="C33" s="701"/>
      <c r="D33" s="699"/>
      <c r="E33" s="699"/>
      <c r="F33" s="699"/>
      <c r="G33" s="699"/>
      <c r="H33" s="699"/>
      <c r="T33" s="690"/>
      <c r="U33" s="690"/>
      <c r="V33" s="242"/>
      <c r="W33" s="699"/>
      <c r="X33" s="699"/>
      <c r="Y33" s="699"/>
      <c r="Z33" s="692"/>
      <c r="AA33" s="692"/>
      <c r="AB33" s="692"/>
      <c r="AC33" s="692"/>
      <c r="AD33" s="692"/>
      <c r="AE33" s="692"/>
      <c r="AF33" s="692"/>
      <c r="AG33" s="692"/>
      <c r="AH33" s="692"/>
      <c r="AI33" s="692"/>
      <c r="AJ33" s="692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5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4"/>
      <c r="R36" s="694"/>
      <c r="S36" s="694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4"/>
      <c r="R39" s="694"/>
      <c r="S39" s="694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1"/>
      <c r="AL40" s="243"/>
    </row>
    <row r="41" spans="1:38" s="218" customFormat="1" ht="2.25" customHeight="1">
      <c r="A41" s="240"/>
      <c r="B41" s="242"/>
      <c r="C41" s="699"/>
      <c r="D41" s="699"/>
      <c r="E41" s="699"/>
      <c r="F41" s="699"/>
      <c r="G41" s="699"/>
      <c r="H41" s="699"/>
      <c r="I41" s="690"/>
      <c r="J41" s="690"/>
      <c r="K41" s="242"/>
      <c r="L41" s="699"/>
      <c r="M41" s="699"/>
      <c r="N41" s="699"/>
      <c r="O41" s="699"/>
      <c r="P41" s="699"/>
      <c r="Q41" s="699"/>
      <c r="R41" s="232"/>
      <c r="S41" s="690"/>
      <c r="T41" s="690"/>
      <c r="U41" s="690"/>
      <c r="V41" s="705"/>
      <c r="W41" s="705"/>
      <c r="X41" s="705"/>
      <c r="Y41" s="705"/>
      <c r="Z41" s="705"/>
      <c r="AA41" s="705"/>
      <c r="AB41" s="705"/>
      <c r="AC41" s="705"/>
      <c r="AD41" s="243"/>
      <c r="AE41" s="690"/>
      <c r="AF41" s="690"/>
      <c r="AG41" s="230"/>
      <c r="AH41" s="230"/>
      <c r="AI41" s="230"/>
      <c r="AJ41" s="230"/>
      <c r="AK41" s="691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0"/>
      <c r="T42" s="690"/>
      <c r="U42" s="690"/>
      <c r="V42" s="705"/>
      <c r="W42" s="705"/>
      <c r="X42" s="705"/>
      <c r="Y42" s="705"/>
      <c r="Z42" s="705"/>
      <c r="AA42" s="705"/>
      <c r="AB42" s="705"/>
      <c r="AC42" s="705"/>
      <c r="AD42" s="243"/>
      <c r="AE42" s="690"/>
      <c r="AF42" s="690"/>
      <c r="AG42" s="230"/>
      <c r="AH42" s="230"/>
      <c r="AI42" s="230"/>
      <c r="AJ42" s="230"/>
      <c r="AK42" s="691"/>
      <c r="AL42" s="243"/>
    </row>
    <row r="43" spans="1:38" s="218" customFormat="1" ht="2.25" customHeight="1">
      <c r="A43" s="240"/>
      <c r="B43" s="242"/>
      <c r="C43" s="699"/>
      <c r="D43" s="699"/>
      <c r="E43" s="699"/>
      <c r="F43" s="699"/>
      <c r="G43" s="699"/>
      <c r="H43" s="699"/>
      <c r="I43" s="690"/>
      <c r="J43" s="690"/>
      <c r="K43" s="242"/>
      <c r="L43" s="699"/>
      <c r="M43" s="699"/>
      <c r="N43" s="699"/>
      <c r="O43" s="699"/>
      <c r="P43" s="699"/>
      <c r="Q43" s="699"/>
      <c r="R43" s="232"/>
      <c r="S43" s="690"/>
      <c r="T43" s="690"/>
      <c r="U43" s="690"/>
      <c r="V43" s="705"/>
      <c r="W43" s="705"/>
      <c r="X43" s="705"/>
      <c r="Y43" s="705"/>
      <c r="Z43" s="705"/>
      <c r="AA43" s="705"/>
      <c r="AB43" s="705"/>
      <c r="AC43" s="705"/>
      <c r="AD43" s="243"/>
      <c r="AE43" s="690"/>
      <c r="AF43" s="690"/>
      <c r="AG43" s="230"/>
      <c r="AH43" s="230"/>
      <c r="AI43" s="230"/>
      <c r="AJ43" s="230"/>
      <c r="AK43" s="691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00"/>
      <c r="W45" s="700"/>
      <c r="X45" s="700"/>
      <c r="Y45" s="700"/>
      <c r="Z45" s="700"/>
      <c r="AA45" s="700"/>
      <c r="AB45" s="700"/>
      <c r="AC45" s="700"/>
      <c r="AD45" s="700"/>
      <c r="AE45" s="700"/>
      <c r="AF45" s="700"/>
      <c r="AG45" s="700"/>
      <c r="AH45" s="700"/>
      <c r="AI45" s="700"/>
      <c r="AJ45" s="700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4"/>
      <c r="W47" s="694"/>
      <c r="X47" s="694"/>
      <c r="Y47" s="694"/>
      <c r="Z47" s="694"/>
      <c r="AA47" s="694"/>
      <c r="AB47" s="694"/>
      <c r="AC47" s="694"/>
      <c r="AD47" s="694"/>
      <c r="AE47" s="701" t="s">
        <v>7</v>
      </c>
      <c r="AF47" s="694"/>
      <c r="AG47" s="694"/>
      <c r="AH47" s="694"/>
      <c r="AI47" s="694"/>
      <c r="AJ47" s="694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4"/>
      <c r="W49" s="694"/>
      <c r="X49" s="694"/>
      <c r="Y49" s="694"/>
      <c r="Z49" s="694"/>
      <c r="AA49" s="694"/>
      <c r="AB49" s="694"/>
      <c r="AC49" s="694"/>
      <c r="AD49" s="694"/>
      <c r="AE49" s="694"/>
      <c r="AF49" s="701"/>
      <c r="AG49" s="701"/>
      <c r="AH49" s="701"/>
      <c r="AI49" s="701"/>
      <c r="AJ49" s="701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0"/>
      <c r="V50" s="1016" t="s">
        <v>491</v>
      </c>
      <c r="W50" s="1016"/>
      <c r="X50" s="1016"/>
      <c r="Y50" s="1016"/>
      <c r="Z50" s="1016"/>
      <c r="AA50" s="690"/>
      <c r="AB50" s="690"/>
      <c r="AC50" s="690"/>
      <c r="AD50" s="690"/>
      <c r="AE50" s="690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4"/>
      <c r="W51" s="694"/>
      <c r="X51" s="694"/>
      <c r="Y51" s="694"/>
      <c r="Z51" s="694"/>
      <c r="AA51" s="694"/>
      <c r="AB51" s="694"/>
      <c r="AC51" s="694"/>
      <c r="AD51" s="694"/>
      <c r="AE51" s="694"/>
      <c r="AF51" s="218"/>
      <c r="AG51" s="218"/>
      <c r="AH51" s="218"/>
      <c r="AI51" s="218"/>
      <c r="AJ51" s="218"/>
      <c r="AK51" s="706"/>
    </row>
    <row r="52" spans="1:37" ht="2.25" customHeight="1">
      <c r="A52" s="223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6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6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4"/>
      <c r="W54" s="694"/>
      <c r="X54" s="694"/>
      <c r="Y54" s="694"/>
      <c r="Z54" s="694"/>
      <c r="AA54" s="694"/>
      <c r="AB54" s="694"/>
      <c r="AC54" s="694"/>
      <c r="AD54" s="694"/>
      <c r="AE54" s="694"/>
      <c r="AF54" s="694"/>
      <c r="AG54" s="218"/>
      <c r="AH54" s="218"/>
      <c r="AI54" s="218"/>
      <c r="AJ54" s="218"/>
      <c r="AK54" s="706"/>
    </row>
    <row r="55" spans="1:37" ht="2.25" customHeight="1">
      <c r="A55" s="223"/>
      <c r="B55" s="705"/>
      <c r="C55" s="705"/>
      <c r="D55" s="705"/>
      <c r="E55" s="705"/>
      <c r="F55" s="705"/>
      <c r="G55" s="705"/>
      <c r="H55" s="705"/>
      <c r="I55" s="705"/>
      <c r="J55" s="705"/>
      <c r="K55" s="705"/>
      <c r="L55" s="705"/>
      <c r="M55" s="705"/>
      <c r="N55" s="705"/>
      <c r="O55" s="705"/>
      <c r="P55" s="705"/>
      <c r="Q55" s="705"/>
      <c r="R55" s="705"/>
      <c r="S55" s="705"/>
      <c r="T55" s="705"/>
      <c r="U55" s="690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218"/>
      <c r="AG55" s="218"/>
      <c r="AH55" s="218"/>
      <c r="AI55" s="218"/>
      <c r="AJ55" s="218"/>
      <c r="AK55" s="706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0"/>
      <c r="P56" s="690"/>
      <c r="Q56" s="690"/>
      <c r="R56" s="690"/>
      <c r="S56" s="690"/>
      <c r="T56" s="690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699"/>
      <c r="L57" s="690"/>
      <c r="M57" s="690"/>
      <c r="N57" s="690"/>
      <c r="O57" s="232"/>
      <c r="P57" s="690"/>
      <c r="Q57" s="690"/>
      <c r="R57" s="218"/>
      <c r="S57" s="218"/>
      <c r="T57" s="218"/>
      <c r="U57" s="690"/>
      <c r="V57" s="262"/>
      <c r="W57" s="694"/>
      <c r="X57" s="694"/>
      <c r="Y57" s="694"/>
      <c r="Z57" s="694"/>
      <c r="AA57" s="694"/>
      <c r="AB57" s="694"/>
      <c r="AC57" s="694"/>
      <c r="AD57" s="694"/>
      <c r="AE57" s="263"/>
      <c r="AF57" s="701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1"/>
      <c r="M58" s="701"/>
      <c r="N58" s="690"/>
      <c r="O58" s="690"/>
      <c r="P58" s="690"/>
      <c r="Q58" s="690"/>
      <c r="R58" s="690"/>
      <c r="S58" s="690"/>
      <c r="T58" s="690"/>
      <c r="U58" s="690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250"/>
      <c r="AH58" s="699"/>
      <c r="AI58" s="699"/>
      <c r="AJ58" s="699"/>
      <c r="AK58" s="259"/>
    </row>
    <row r="59" spans="1:37" ht="3" customHeight="1">
      <c r="A59" s="265"/>
      <c r="B59" s="701"/>
      <c r="C59" s="701"/>
      <c r="D59" s="701"/>
      <c r="E59" s="701"/>
      <c r="F59" s="701"/>
      <c r="G59" s="701"/>
      <c r="H59" s="701"/>
      <c r="I59" s="701"/>
      <c r="J59" s="701"/>
      <c r="K59" s="701"/>
      <c r="L59" s="701"/>
      <c r="M59" s="218"/>
      <c r="N59" s="218"/>
      <c r="O59" s="218"/>
      <c r="P59" s="218"/>
      <c r="Q59" s="690"/>
      <c r="R59" s="232"/>
      <c r="S59" s="690"/>
      <c r="T59" s="699"/>
      <c r="U59" s="699"/>
      <c r="V59" s="699"/>
      <c r="W59" s="699"/>
      <c r="X59" s="699"/>
      <c r="Y59" s="699"/>
      <c r="Z59" s="699"/>
      <c r="AA59" s="266"/>
      <c r="AB59" s="266"/>
      <c r="AC59" s="266"/>
      <c r="AD59" s="266"/>
      <c r="AE59" s="266"/>
      <c r="AF59" s="266"/>
      <c r="AG59" s="266"/>
      <c r="AH59" s="267"/>
      <c r="AI59" s="698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0"/>
      <c r="P60" s="690"/>
      <c r="Q60" s="690"/>
      <c r="R60" s="690"/>
      <c r="S60" s="690"/>
      <c r="T60" s="690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1"/>
      <c r="C61" s="701"/>
      <c r="D61" s="701"/>
      <c r="E61" s="701"/>
      <c r="F61" s="701"/>
      <c r="G61" s="701"/>
      <c r="H61" s="701"/>
      <c r="I61" s="701"/>
      <c r="J61" s="701"/>
      <c r="K61" s="701"/>
      <c r="L61" s="701"/>
      <c r="M61" s="218"/>
      <c r="N61" s="218"/>
      <c r="O61" s="218"/>
      <c r="P61" s="218"/>
      <c r="Q61" s="690"/>
      <c r="R61" s="232"/>
      <c r="S61" s="690"/>
      <c r="T61" s="699"/>
      <c r="U61" s="699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8"/>
      <c r="AJ61" s="218"/>
      <c r="AK61" s="259"/>
    </row>
    <row r="62" spans="1:37" ht="4.5" customHeight="1">
      <c r="A62" s="265"/>
      <c r="B62" s="701"/>
      <c r="C62" s="701"/>
      <c r="D62" s="701"/>
      <c r="E62" s="701"/>
      <c r="F62" s="701"/>
      <c r="G62" s="701"/>
      <c r="H62" s="701"/>
      <c r="I62" s="701"/>
      <c r="J62" s="701"/>
      <c r="K62" s="701"/>
      <c r="L62" s="701"/>
      <c r="M62" s="218"/>
      <c r="N62" s="218"/>
      <c r="O62" s="218"/>
      <c r="P62" s="218"/>
      <c r="Q62" s="690"/>
      <c r="R62" s="232"/>
      <c r="S62" s="690"/>
      <c r="T62" s="699"/>
      <c r="U62" s="699"/>
      <c r="V62" s="701"/>
      <c r="W62" s="701"/>
      <c r="X62" s="701"/>
      <c r="Y62" s="701"/>
      <c r="Z62" s="701"/>
      <c r="AA62" s="701"/>
      <c r="AB62" s="701"/>
      <c r="AC62" s="266"/>
      <c r="AD62" s="266"/>
      <c r="AE62" s="266"/>
      <c r="AF62" s="266"/>
      <c r="AG62" s="266"/>
      <c r="AH62" s="267"/>
      <c r="AI62" s="698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2"/>
      <c r="Z63" s="1003" t="s">
        <v>15</v>
      </c>
      <c r="AA63" s="1002"/>
      <c r="AB63" s="693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7"/>
      <c r="C66" s="697"/>
      <c r="D66" s="697"/>
      <c r="E66" s="697"/>
      <c r="F66" s="697"/>
      <c r="G66" s="697"/>
      <c r="H66" s="697"/>
      <c r="I66" s="697"/>
      <c r="J66" s="697"/>
      <c r="K66" s="697"/>
      <c r="L66" s="697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7"/>
      <c r="K67" s="707"/>
      <c r="L67" s="643" t="s">
        <v>844</v>
      </c>
      <c r="M67" s="707"/>
      <c r="N67" s="707"/>
      <c r="O67" s="643" t="s">
        <v>844</v>
      </c>
      <c r="P67" s="707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6"/>
      <c r="C72" s="696"/>
      <c r="D72" s="696"/>
      <c r="E72" s="696"/>
      <c r="F72" s="696"/>
      <c r="G72" s="696"/>
      <c r="H72" s="696"/>
      <c r="I72" s="696"/>
      <c r="J72" s="696"/>
      <c r="K72" s="696"/>
      <c r="L72" s="696"/>
      <c r="M72" s="696"/>
      <c r="N72" s="696"/>
      <c r="O72" s="696"/>
      <c r="P72" s="696"/>
      <c r="Q72" s="696"/>
      <c r="R72" s="696"/>
      <c r="S72" s="696"/>
      <c r="T72" s="696"/>
      <c r="U72" s="696"/>
      <c r="V72" s="696"/>
      <c r="W72" s="696"/>
      <c r="X72" s="696"/>
      <c r="Y72" s="696"/>
      <c r="Z72" s="696"/>
      <c r="AA72" s="696"/>
      <c r="AB72" s="696"/>
      <c r="AC72" s="696"/>
      <c r="AD72" s="696"/>
      <c r="AE72" s="696"/>
      <c r="AF72" s="696"/>
      <c r="AG72" s="696"/>
      <c r="AH72" s="696"/>
      <c r="AI72" s="696"/>
      <c r="AJ72" s="696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1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8" customFormat="1" ht="15.95" customHeight="1">
      <c r="A77" s="787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8" customFormat="1" ht="15.95" customHeight="1">
      <c r="A79" s="787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0" customFormat="1" ht="15.95" customHeight="1">
      <c r="A81" s="789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8" customFormat="1" ht="15.95" customHeight="1">
      <c r="A83" s="787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79"/>
      <c r="AF86" s="779"/>
      <c r="AG86" s="779"/>
      <c r="AH86" s="779"/>
      <c r="AI86" s="779"/>
      <c r="AJ86" s="779"/>
      <c r="AK86" s="774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8" customFormat="1" ht="15.95" customHeight="1">
      <c r="A88" s="787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8" customFormat="1" ht="15.95" customHeight="1">
      <c r="A90" s="787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0" customFormat="1" ht="15.95" customHeight="1">
      <c r="A92" s="789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8" customFormat="1" ht="15.95" customHeight="1">
      <c r="A94" s="787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7" customFormat="1" ht="15" customHeight="1">
      <c r="A98" s="795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6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4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0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5"/>
      <c r="C103" s="775"/>
      <c r="D103" s="775"/>
      <c r="E103" s="775"/>
      <c r="F103" s="775"/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  <c r="AA103" s="775"/>
      <c r="AB103" s="775"/>
      <c r="AC103" s="775"/>
      <c r="AD103" s="775"/>
      <c r="AE103" s="775"/>
      <c r="AF103" s="775"/>
      <c r="AG103" s="775"/>
      <c r="AH103" s="775"/>
      <c r="AI103" s="775"/>
      <c r="AJ103" s="775"/>
      <c r="AK103" s="774"/>
      <c r="AM103" s="830" t="s">
        <v>894</v>
      </c>
      <c r="AN103" s="821"/>
      <c r="AO103" s="821"/>
      <c r="AP103" s="821"/>
      <c r="AQ103" s="821"/>
      <c r="AR103" s="821"/>
      <c r="AS103" s="821"/>
      <c r="AT103" s="821"/>
      <c r="AU103" s="821"/>
      <c r="AV103" s="821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0" t="s">
        <v>895</v>
      </c>
      <c r="AN104" s="821"/>
      <c r="AO104" s="821"/>
      <c r="AP104" s="821"/>
      <c r="AQ104" s="821"/>
      <c r="AR104" s="821"/>
      <c r="AS104" s="821"/>
      <c r="AT104" s="821"/>
      <c r="AU104" s="821"/>
      <c r="AV104" s="821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0"/>
      <c r="AA105" s="780"/>
      <c r="AB105" s="780"/>
      <c r="AC105" s="780"/>
      <c r="AD105" s="780"/>
      <c r="AE105" s="780"/>
      <c r="AF105" s="780"/>
      <c r="AG105" s="780"/>
      <c r="AH105" s="780"/>
      <c r="AI105" s="780"/>
      <c r="AJ105" s="780"/>
      <c r="AK105" s="308"/>
      <c r="AM105" s="821"/>
      <c r="AN105" s="821"/>
      <c r="AO105" s="821"/>
      <c r="AP105" s="821"/>
      <c r="AQ105" s="821"/>
      <c r="AR105" s="821"/>
      <c r="AS105" s="821"/>
      <c r="AT105" s="821"/>
      <c r="AU105" s="821"/>
      <c r="AV105" s="821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1"/>
      <c r="AN106" s="821"/>
      <c r="AO106" s="821"/>
      <c r="AP106" s="821"/>
      <c r="AQ106" s="821"/>
      <c r="AR106" s="821"/>
      <c r="AS106" s="821"/>
      <c r="AT106" s="821"/>
      <c r="AU106" s="821"/>
      <c r="AV106" s="821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1"/>
      <c r="AN107" s="821"/>
      <c r="AO107" s="821"/>
      <c r="AP107" s="821"/>
      <c r="AQ107" s="821"/>
      <c r="AR107" s="821"/>
      <c r="AS107" s="821"/>
      <c r="AT107" s="821"/>
      <c r="AU107" s="821"/>
      <c r="AV107" s="821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1" t="s">
        <v>433</v>
      </c>
      <c r="AB108" s="772"/>
      <c r="AC108" s="772"/>
      <c r="AD108" s="772"/>
      <c r="AE108" s="772"/>
      <c r="AF108" s="772"/>
      <c r="AG108" s="772"/>
      <c r="AH108" s="772"/>
      <c r="AI108" s="772"/>
      <c r="AJ108" s="773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6" t="s">
        <v>437</v>
      </c>
      <c r="AB110" s="777"/>
      <c r="AC110" s="777"/>
      <c r="AD110" s="777"/>
      <c r="AE110" s="777"/>
      <c r="AF110" s="777"/>
      <c r="AG110" s="777"/>
      <c r="AH110" s="777"/>
      <c r="AI110" s="777"/>
      <c r="AJ110" s="778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6" t="s">
        <v>440</v>
      </c>
      <c r="AB112" s="777"/>
      <c r="AC112" s="777"/>
      <c r="AD112" s="777"/>
      <c r="AE112" s="777"/>
      <c r="AF112" s="777"/>
      <c r="AG112" s="777"/>
      <c r="AH112" s="777"/>
      <c r="AI112" s="777"/>
      <c r="AJ112" s="778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1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4" customFormat="1" ht="15.95" customHeight="1">
      <c r="A120" s="792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3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4" customFormat="1" ht="15.95" customHeight="1">
      <c r="A122" s="792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3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0" t="s">
        <v>130</v>
      </c>
      <c r="W134" s="219" t="s">
        <v>878</v>
      </c>
    </row>
    <row r="135" spans="2:23" hidden="1">
      <c r="D135" s="690" t="s">
        <v>131</v>
      </c>
      <c r="W135" s="314" t="s">
        <v>88</v>
      </c>
    </row>
    <row r="136" spans="2:23" hidden="1">
      <c r="D136" s="690" t="s">
        <v>132</v>
      </c>
      <c r="W136" s="219" t="s">
        <v>533</v>
      </c>
    </row>
    <row r="137" spans="2:23" hidden="1">
      <c r="D137" s="690"/>
      <c r="W137" s="219" t="s">
        <v>455</v>
      </c>
    </row>
    <row r="138" spans="2:23" hidden="1">
      <c r="D138" s="690"/>
      <c r="W138" s="219" t="s">
        <v>454</v>
      </c>
    </row>
    <row r="139" spans="2:23" hidden="1">
      <c r="D139" s="690"/>
      <c r="W139" s="219" t="s">
        <v>456</v>
      </c>
    </row>
    <row r="140" spans="2:23" hidden="1">
      <c r="D140" s="690"/>
      <c r="W140" s="219" t="s">
        <v>457</v>
      </c>
    </row>
    <row r="141" spans="2:23" hidden="1">
      <c r="D141" s="690"/>
      <c r="W141" s="219" t="s">
        <v>458</v>
      </c>
    </row>
    <row r="142" spans="2:23" hidden="1">
      <c r="D142" s="690"/>
      <c r="W142" s="219" t="s">
        <v>459</v>
      </c>
    </row>
    <row r="143" spans="2:23" hidden="1">
      <c r="D143" s="690"/>
      <c r="W143" s="219" t="s">
        <v>460</v>
      </c>
    </row>
    <row r="144" spans="2:23" hidden="1">
      <c r="D144" s="690"/>
      <c r="W144" s="219" t="s">
        <v>461</v>
      </c>
    </row>
    <row r="145" spans="4:23" hidden="1">
      <c r="D145" s="690"/>
      <c r="W145" s="219" t="s">
        <v>462</v>
      </c>
    </row>
    <row r="146" spans="4:23" hidden="1">
      <c r="D146" s="690"/>
    </row>
    <row r="147" spans="4:23" hidden="1">
      <c r="D147" s="690"/>
      <c r="W147" s="314" t="s">
        <v>88</v>
      </c>
    </row>
    <row r="148" spans="4:23" hidden="1">
      <c r="D148" s="690" t="s">
        <v>133</v>
      </c>
      <c r="W148" s="219" t="s">
        <v>447</v>
      </c>
    </row>
    <row r="149" spans="4:23" hidden="1">
      <c r="D149" s="690" t="s">
        <v>134</v>
      </c>
      <c r="W149" s="219" t="s">
        <v>448</v>
      </c>
    </row>
    <row r="150" spans="4:23" hidden="1">
      <c r="D150" s="690" t="s">
        <v>135</v>
      </c>
      <c r="W150" s="219" t="s">
        <v>449</v>
      </c>
    </row>
    <row r="151" spans="4:23" hidden="1">
      <c r="D151" s="690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1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3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6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09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0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3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8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0"/>
      <c r="AA128" s="556"/>
      <c r="AB128" s="556"/>
      <c r="AC128" s="556"/>
      <c r="AD128" s="556"/>
      <c r="AE128" s="556"/>
      <c r="AF128" s="556"/>
      <c r="AH128" s="823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0"/>
      <c r="AA129" s="711"/>
      <c r="AB129" s="711"/>
      <c r="AC129" s="338" t="s">
        <v>236</v>
      </c>
      <c r="AD129" s="711"/>
      <c r="AE129" s="711"/>
      <c r="AF129" s="557"/>
      <c r="AH129" s="823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0"/>
      <c r="AA130" s="339"/>
      <c r="AB130" s="339"/>
      <c r="AC130" s="339"/>
      <c r="AD130" s="557"/>
      <c r="AE130" s="557"/>
      <c r="AF130" s="557"/>
      <c r="AH130" s="823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0"/>
      <c r="AA131" s="339"/>
      <c r="AB131" s="339"/>
      <c r="AC131" s="339"/>
      <c r="AD131" s="557"/>
      <c r="AE131" s="557"/>
      <c r="AF131" s="557"/>
      <c r="AH131" s="823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0"/>
      <c r="AA132" s="711"/>
      <c r="AB132" s="711"/>
      <c r="AC132" s="338" t="s">
        <v>236</v>
      </c>
      <c r="AD132" s="711"/>
      <c r="AE132" s="711"/>
      <c r="AF132" s="557"/>
      <c r="AH132" s="823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0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0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0"/>
      <c r="AA135" s="711"/>
      <c r="AB135" s="711"/>
      <c r="AC135" s="338" t="s">
        <v>236</v>
      </c>
      <c r="AD135" s="711"/>
      <c r="AE135" s="711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0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0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0"/>
      <c r="AA138" s="711"/>
      <c r="AB138" s="711"/>
      <c r="AC138" s="338" t="s">
        <v>236</v>
      </c>
      <c r="AD138" s="711"/>
      <c r="AE138" s="711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0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0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0"/>
      <c r="AA141" s="711"/>
      <c r="AB141" s="711"/>
      <c r="AC141" s="338" t="s">
        <v>236</v>
      </c>
      <c r="AD141" s="711"/>
      <c r="AE141" s="711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0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0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0"/>
      <c r="AA145" s="711"/>
      <c r="AB145" s="711"/>
      <c r="AC145" s="338" t="s">
        <v>236</v>
      </c>
      <c r="AD145" s="711"/>
      <c r="AE145" s="711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0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0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0"/>
      <c r="AA148" s="711"/>
      <c r="AB148" s="711"/>
      <c r="AC148" s="338" t="s">
        <v>236</v>
      </c>
      <c r="AD148" s="711"/>
      <c r="AE148" s="711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0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8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0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7"/>
      <c r="Q185" s="171"/>
      <c r="R185" s="677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2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1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2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2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69"/>
      <c r="X189" s="769"/>
      <c r="Y189" s="369" t="s">
        <v>7</v>
      </c>
      <c r="Z189" s="769"/>
      <c r="AA189" s="769"/>
      <c r="AB189" s="769"/>
      <c r="AC189" s="769"/>
      <c r="AD189" s="23"/>
      <c r="AE189" s="865"/>
      <c r="AF189" s="866"/>
      <c r="AH189" s="822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2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2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2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19" zoomScaleNormal="100" zoomScaleSheetLayoutView="100" zoomScalePageLayoutView="150" workbookViewId="0">
      <selection activeCell="AB28" sqref="AB28:AI28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3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0"/>
      <c r="AM23" s="800"/>
      <c r="AN23" s="800"/>
      <c r="AO23" s="800"/>
      <c r="AP23" s="800"/>
      <c r="AQ23" s="800"/>
      <c r="AR23" s="800"/>
      <c r="AS23" s="800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2" t="s">
        <v>894</v>
      </c>
      <c r="AM24" s="824"/>
      <c r="AN24" s="824"/>
      <c r="AO24" s="824"/>
      <c r="AP24" s="824"/>
      <c r="AQ24" s="824"/>
      <c r="AR24" s="824"/>
      <c r="AS24" s="824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1" t="s">
        <v>895</v>
      </c>
      <c r="AM25" s="824"/>
      <c r="AN25" s="824"/>
      <c r="AO25" s="824"/>
      <c r="AP25" s="824"/>
      <c r="AQ25" s="824"/>
      <c r="AR25" s="824"/>
      <c r="AS25" s="824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4"/>
      <c r="AM26" s="824"/>
      <c r="AN26" s="824"/>
      <c r="AO26" s="824"/>
      <c r="AP26" s="824"/>
      <c r="AQ26" s="824"/>
      <c r="AR26" s="824"/>
      <c r="AS26" s="824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5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3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3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39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/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6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4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5"/>
      <c r="O1" s="725"/>
    </row>
    <row r="2" spans="1:17" s="727" customFormat="1" ht="22.5" customHeight="1">
      <c r="A2" s="726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7" customFormat="1" ht="30" customHeight="1">
      <c r="A3" s="726"/>
      <c r="B3" s="1255"/>
      <c r="C3" s="1255"/>
      <c r="D3" s="1255"/>
      <c r="E3" s="1255"/>
      <c r="F3" s="1255"/>
      <c r="G3" s="1255"/>
      <c r="H3" s="1257"/>
      <c r="I3" s="806" t="s">
        <v>147</v>
      </c>
      <c r="J3" s="806" t="s">
        <v>104</v>
      </c>
      <c r="K3" s="639" t="s">
        <v>879</v>
      </c>
      <c r="L3" s="806" t="s">
        <v>147</v>
      </c>
      <c r="M3" s="806" t="s">
        <v>104</v>
      </c>
      <c r="N3" s="806" t="s">
        <v>880</v>
      </c>
      <c r="O3" s="1255"/>
    </row>
    <row r="4" spans="1:17" s="674" customFormat="1" ht="10.5">
      <c r="A4" s="671"/>
      <c r="B4" s="672">
        <v>1</v>
      </c>
      <c r="C4" s="672">
        <v>2</v>
      </c>
      <c r="D4" s="672">
        <v>3</v>
      </c>
      <c r="E4" s="672">
        <v>4</v>
      </c>
      <c r="F4" s="672">
        <v>5</v>
      </c>
      <c r="G4" s="672">
        <v>6</v>
      </c>
      <c r="H4" s="672">
        <v>7</v>
      </c>
      <c r="I4" s="673">
        <v>8</v>
      </c>
      <c r="J4" s="672">
        <v>9</v>
      </c>
      <c r="K4" s="672">
        <v>10</v>
      </c>
      <c r="L4" s="672">
        <v>11</v>
      </c>
      <c r="M4" s="672">
        <v>12</v>
      </c>
      <c r="N4" s="672">
        <v>13</v>
      </c>
      <c r="O4" s="672">
        <v>14</v>
      </c>
    </row>
    <row r="5" spans="1:17" ht="12" customHeight="1">
      <c r="A5" s="14"/>
      <c r="B5" s="728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8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7" t="s">
        <v>3</v>
      </c>
      <c r="C7" s="729"/>
      <c r="D7" s="735"/>
      <c r="E7" s="730"/>
      <c r="F7" s="730"/>
      <c r="G7" s="730"/>
      <c r="H7" s="730"/>
      <c r="I7" s="730"/>
      <c r="J7" s="730"/>
      <c r="K7" s="730"/>
      <c r="L7" s="730"/>
      <c r="M7" s="730"/>
      <c r="N7" s="730"/>
      <c r="O7" s="781"/>
    </row>
    <row r="8" spans="1:17" s="733" customFormat="1">
      <c r="A8" s="731"/>
      <c r="B8" s="817" t="s">
        <v>204</v>
      </c>
      <c r="C8" s="729"/>
      <c r="D8" s="735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81"/>
    </row>
    <row r="9" spans="1:17" s="733" customFormat="1" ht="12" customHeight="1">
      <c r="A9" s="731"/>
      <c r="B9" s="817" t="s">
        <v>6</v>
      </c>
      <c r="C9" s="801"/>
      <c r="D9" s="735"/>
      <c r="E9" s="812"/>
      <c r="F9" s="730"/>
      <c r="G9" s="730"/>
      <c r="H9" s="730"/>
      <c r="I9" s="730"/>
      <c r="J9" s="730"/>
      <c r="K9" s="730"/>
      <c r="L9" s="730"/>
      <c r="M9" s="730"/>
      <c r="N9" s="730"/>
      <c r="O9" s="781"/>
    </row>
    <row r="10" spans="1:17" ht="12" customHeight="1">
      <c r="A10" s="14"/>
      <c r="B10" s="803" t="s">
        <v>892</v>
      </c>
      <c r="C10" s="1275" t="s">
        <v>893</v>
      </c>
      <c r="D10" s="1275"/>
      <c r="E10" s="1276"/>
      <c r="F10" s="739">
        <f ca="1">SUM(F7:OFFSET(SumaABV,-1,4))</f>
        <v>0</v>
      </c>
      <c r="G10" s="739">
        <f ca="1">SUM(G7:OFFSET(SumaABV,-1,5))</f>
        <v>0</v>
      </c>
      <c r="H10" s="739">
        <f ca="1">SUM(H7:OFFSET(SumaABV,-1,6))</f>
        <v>0</v>
      </c>
      <c r="I10" s="739">
        <f ca="1">SUM(I7:OFFSET(SumaABV,-1,7))</f>
        <v>0</v>
      </c>
      <c r="J10" s="739">
        <f ca="1">SUM(J7:OFFSET(SumaABV,-1,8))</f>
        <v>0</v>
      </c>
      <c r="K10" s="739">
        <f ca="1">SUM(K7:OFFSET(SumaABV,-1,9))</f>
        <v>0</v>
      </c>
      <c r="L10" s="739">
        <f ca="1">SUM(L7:OFFSET(SumaABV,-1,10))</f>
        <v>0</v>
      </c>
      <c r="M10" s="739">
        <f ca="1">SUM(M7:OFFSET(SumaABV,-1,11))</f>
        <v>0</v>
      </c>
      <c r="N10" s="739">
        <f ca="1">SUM(N7:OFFSET(SumaABV,-1,12))</f>
        <v>0</v>
      </c>
      <c r="O10" s="819"/>
      <c r="Q10" s="826" t="s">
        <v>894</v>
      </c>
    </row>
    <row r="11" spans="1:17" ht="12" customHeight="1">
      <c r="A11" s="14"/>
      <c r="B11" s="805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1" t="s">
        <v>895</v>
      </c>
    </row>
    <row r="12" spans="1:17" ht="12" customHeight="1">
      <c r="A12" s="14"/>
      <c r="B12" s="732" t="s">
        <v>3</v>
      </c>
      <c r="C12" s="818"/>
      <c r="D12" s="735"/>
      <c r="E12" s="812"/>
      <c r="F12" s="730"/>
      <c r="G12" s="730"/>
      <c r="H12" s="730"/>
      <c r="I12" s="730"/>
      <c r="J12" s="730"/>
      <c r="K12" s="730"/>
      <c r="L12" s="730"/>
      <c r="M12" s="730"/>
      <c r="N12" s="730"/>
      <c r="O12" s="781"/>
      <c r="Q12" s="826"/>
    </row>
    <row r="13" spans="1:17" s="733" customFormat="1" ht="12" customHeight="1">
      <c r="A13" s="731">
        <v>1</v>
      </c>
      <c r="B13" s="732" t="s">
        <v>204</v>
      </c>
      <c r="C13" s="734"/>
      <c r="D13" s="735"/>
      <c r="E13" s="812"/>
      <c r="F13" s="730"/>
      <c r="G13" s="730"/>
      <c r="H13" s="730"/>
      <c r="I13" s="730"/>
      <c r="J13" s="730"/>
      <c r="K13" s="730"/>
      <c r="L13" s="730"/>
      <c r="M13" s="730"/>
      <c r="N13" s="730"/>
      <c r="O13" s="781"/>
      <c r="Q13" s="826"/>
    </row>
    <row r="14" spans="1:17" s="733" customFormat="1" ht="12" customHeight="1">
      <c r="A14" s="731"/>
      <c r="B14" s="732" t="s">
        <v>6</v>
      </c>
      <c r="C14" s="802"/>
      <c r="D14" s="735"/>
      <c r="E14" s="812"/>
      <c r="F14" s="730"/>
      <c r="G14" s="730"/>
      <c r="H14" s="730"/>
      <c r="I14" s="730"/>
      <c r="J14" s="730"/>
      <c r="K14" s="730"/>
      <c r="L14" s="730"/>
      <c r="M14" s="730"/>
      <c r="N14" s="730"/>
      <c r="O14" s="781"/>
      <c r="Q14" s="826"/>
    </row>
    <row r="15" spans="1:17" ht="12" customHeight="1">
      <c r="A15" s="14"/>
      <c r="B15" s="804" t="s">
        <v>892</v>
      </c>
      <c r="C15" s="1275" t="s">
        <v>891</v>
      </c>
      <c r="D15" s="1275"/>
      <c r="E15" s="1276"/>
      <c r="F15" s="739">
        <f ca="1">SUM(F12:OFFSET(SumaBBV,-1,4))</f>
        <v>0</v>
      </c>
      <c r="G15" s="739">
        <f ca="1">SUM(G12:OFFSET(SumaBBV,-1,5))</f>
        <v>0</v>
      </c>
      <c r="H15" s="739">
        <f ca="1">SUM(H12:OFFSET(SumaBBV,-1,6))</f>
        <v>0</v>
      </c>
      <c r="I15" s="739">
        <f ca="1">SUM(I12:OFFSET(SumaBBV,-1,7))</f>
        <v>0</v>
      </c>
      <c r="J15" s="739">
        <f ca="1">SUM(J12:OFFSET(SumaBBV,-1,8))</f>
        <v>0</v>
      </c>
      <c r="K15" s="739">
        <f ca="1">SUM(K12:OFFSET(SumaBBV,-1,9))</f>
        <v>0</v>
      </c>
      <c r="L15" s="739">
        <f ca="1">SUM(L12:OFFSET(SumaBBV,-1,10))</f>
        <v>0</v>
      </c>
      <c r="M15" s="739">
        <f ca="1">SUM(M12:OFFSET(SumaBBV,-1,11))</f>
        <v>0</v>
      </c>
      <c r="N15" s="739">
        <f ca="1">SUM(N12:OFFSET(SumaBBV,-1,12))</f>
        <v>0</v>
      </c>
      <c r="O15" s="819"/>
      <c r="Q15" s="826"/>
    </row>
    <row r="16" spans="1:17" ht="12" customHeight="1">
      <c r="A16" s="14"/>
      <c r="B16" s="1269" t="s">
        <v>870</v>
      </c>
      <c r="C16" s="1269"/>
      <c r="D16" s="1270"/>
      <c r="E16" s="1270"/>
      <c r="F16" s="739">
        <f ca="1">SUM(OFFSET(SumaABV,0,4),OFFSET(SumaBBV,0,4))</f>
        <v>0</v>
      </c>
      <c r="G16" s="739">
        <f ca="1">SUM(OFFSET(SumaABV,0,5),OFFSET(SumaBBV,0,5))</f>
        <v>0</v>
      </c>
      <c r="H16" s="739">
        <f ca="1">SUM(OFFSET(SumaABV,0,6),OFFSET(SumaBBV,0,6))</f>
        <v>0</v>
      </c>
      <c r="I16" s="739">
        <f ca="1">SUM(OFFSET(SumaABV,0,7),OFFSET(SumaBBV,0,7))</f>
        <v>0</v>
      </c>
      <c r="J16" s="739">
        <f ca="1">SUM(OFFSET(SumaABV,0,8),OFFSET(SumaBBV,0,8))</f>
        <v>0</v>
      </c>
      <c r="K16" s="739">
        <f ca="1">SUM(OFFSET(SumaABV,0,9),OFFSET(SumaBBV,0,9))</f>
        <v>0</v>
      </c>
      <c r="L16" s="739">
        <f ca="1">SUM(OFFSET(SumaABV,0,10),OFFSET(SumaBBV,0,10))</f>
        <v>0</v>
      </c>
      <c r="M16" s="739">
        <f ca="1">SUM(OFFSET(SumaABV,0,11),OFFSET(SumaBBV,0,11))</f>
        <v>0</v>
      </c>
      <c r="N16" s="739">
        <f ca="1">SUM(OFFSET(SumaABV,0,12),OFFSET(SumaBBV,0,12))</f>
        <v>0</v>
      </c>
      <c r="O16" s="819"/>
      <c r="Q16" s="826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6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6"/>
    </row>
    <row r="19" spans="1:17" ht="12" customHeight="1">
      <c r="A19" s="14"/>
      <c r="B19" s="732" t="s">
        <v>3</v>
      </c>
      <c r="C19" s="735"/>
      <c r="D19" s="735"/>
      <c r="E19" s="812"/>
      <c r="F19" s="730"/>
      <c r="G19" s="730"/>
      <c r="H19" s="730"/>
      <c r="I19" s="730"/>
      <c r="J19" s="730"/>
      <c r="K19" s="730"/>
      <c r="L19" s="730"/>
      <c r="M19" s="730"/>
      <c r="N19" s="730"/>
      <c r="O19" s="781"/>
    </row>
    <row r="20" spans="1:17" ht="12" customHeight="1">
      <c r="A20" s="14"/>
      <c r="B20" s="732" t="s">
        <v>204</v>
      </c>
      <c r="C20" s="735"/>
      <c r="D20" s="735"/>
      <c r="E20" s="812"/>
      <c r="F20" s="730"/>
      <c r="G20" s="730"/>
      <c r="H20" s="730"/>
      <c r="I20" s="730"/>
      <c r="J20" s="730"/>
      <c r="K20" s="730"/>
      <c r="L20" s="730"/>
      <c r="M20" s="730"/>
      <c r="N20" s="730"/>
      <c r="O20" s="781"/>
    </row>
    <row r="21" spans="1:17" s="733" customFormat="1" ht="12" customHeight="1">
      <c r="A21" s="731"/>
      <c r="B21" s="732" t="s">
        <v>6</v>
      </c>
      <c r="C21" s="735"/>
      <c r="D21" s="735"/>
      <c r="E21" s="812"/>
      <c r="F21" s="730"/>
      <c r="G21" s="730"/>
      <c r="H21" s="730"/>
      <c r="I21" s="730"/>
      <c r="J21" s="730"/>
      <c r="K21" s="730"/>
      <c r="L21" s="730"/>
      <c r="M21" s="730"/>
      <c r="N21" s="730"/>
      <c r="O21" s="781"/>
    </row>
    <row r="22" spans="1:17" ht="12" customHeight="1">
      <c r="A22" s="14"/>
      <c r="B22" s="1274" t="s">
        <v>172</v>
      </c>
      <c r="C22" s="1274"/>
      <c r="D22" s="1274"/>
      <c r="E22" s="1274"/>
      <c r="F22" s="739">
        <f ca="1">SUM(F19:OFFSET(SumaII_IBV,-1,4))</f>
        <v>0</v>
      </c>
      <c r="G22" s="739">
        <f ca="1">SUM(G19:OFFSET(SumaII_IBV,-1,5))</f>
        <v>0</v>
      </c>
      <c r="H22" s="739">
        <f ca="1">SUM(H19:OFFSET(SumaII_IBV,-1,6))</f>
        <v>0</v>
      </c>
      <c r="I22" s="739">
        <f ca="1">SUM(I19:OFFSET(SumaII_IBV,-1,7))</f>
        <v>0</v>
      </c>
      <c r="J22" s="739">
        <f ca="1">SUM(J19:OFFSET(SumaII_IBV,-1,8))</f>
        <v>0</v>
      </c>
      <c r="K22" s="739">
        <f ca="1">SUM(K19:OFFSET(SumaII_IBV,-1,9))</f>
        <v>0</v>
      </c>
      <c r="L22" s="739">
        <f ca="1">SUM(L19:OFFSET(SumaII_IBV,-1,10))</f>
        <v>0</v>
      </c>
      <c r="M22" s="739">
        <f ca="1">SUM(M19:OFFSET(SumaII_IBV,-1,11))</f>
        <v>0</v>
      </c>
      <c r="N22" s="739">
        <f ca="1">SUM(N19:OFFSET(SumaII_IBV,-1,12))</f>
        <v>0</v>
      </c>
      <c r="O22" s="819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2" t="s">
        <v>3</v>
      </c>
      <c r="C24" s="735"/>
      <c r="D24" s="735"/>
      <c r="E24" s="812"/>
      <c r="F24" s="730"/>
      <c r="G24" s="730"/>
      <c r="H24" s="730"/>
      <c r="I24" s="730"/>
      <c r="J24" s="730"/>
      <c r="K24" s="730"/>
      <c r="L24" s="730"/>
      <c r="M24" s="730"/>
      <c r="N24" s="730"/>
      <c r="O24" s="781"/>
    </row>
    <row r="25" spans="1:17" ht="12" customHeight="1">
      <c r="A25" s="14"/>
      <c r="B25" s="732" t="s">
        <v>204</v>
      </c>
      <c r="C25" s="735"/>
      <c r="D25" s="735"/>
      <c r="E25" s="812"/>
      <c r="F25" s="730"/>
      <c r="G25" s="730"/>
      <c r="H25" s="730"/>
      <c r="I25" s="730"/>
      <c r="J25" s="730"/>
      <c r="K25" s="730"/>
      <c r="L25" s="730"/>
      <c r="M25" s="730"/>
      <c r="N25" s="730"/>
      <c r="O25" s="781"/>
    </row>
    <row r="26" spans="1:17" s="733" customFormat="1" ht="12" customHeight="1">
      <c r="A26" s="731"/>
      <c r="B26" s="732" t="s">
        <v>6</v>
      </c>
      <c r="C26" s="735"/>
      <c r="D26" s="735"/>
      <c r="E26" s="812"/>
      <c r="F26" s="730"/>
      <c r="G26" s="730"/>
      <c r="H26" s="730"/>
      <c r="I26" s="730"/>
      <c r="J26" s="730"/>
      <c r="K26" s="730"/>
      <c r="L26" s="730"/>
      <c r="M26" s="730"/>
      <c r="N26" s="730"/>
      <c r="O26" s="781"/>
    </row>
    <row r="27" spans="1:17" ht="12" customHeight="1">
      <c r="A27" s="14"/>
      <c r="B27" s="1274" t="s">
        <v>203</v>
      </c>
      <c r="C27" s="1274"/>
      <c r="D27" s="1274"/>
      <c r="E27" s="1274"/>
      <c r="F27" s="739">
        <f ca="1">SUM(F24:OFFSET(SumaII_IIBV,-1,4))</f>
        <v>0</v>
      </c>
      <c r="G27" s="739">
        <f ca="1">SUM(G24:OFFSET(SumaII_IIBV,-1,5))</f>
        <v>0</v>
      </c>
      <c r="H27" s="739">
        <f ca="1">SUM(H24:OFFSET(SumaII_IIBV,-1,6))</f>
        <v>0</v>
      </c>
      <c r="I27" s="739">
        <f ca="1">SUM(I24:OFFSET(SumaII_IIBV,-1,7))</f>
        <v>0</v>
      </c>
      <c r="J27" s="739">
        <f ca="1">SUM(J24:OFFSET(SumaII_IIBV,-1,8))</f>
        <v>0</v>
      </c>
      <c r="K27" s="739">
        <f ca="1">SUM(K24:OFFSET(SumaII_IIBV,-1,9))</f>
        <v>0</v>
      </c>
      <c r="L27" s="739">
        <f ca="1">SUM(L24:OFFSET(SumaII_IIBV,-1,10))</f>
        <v>0</v>
      </c>
      <c r="M27" s="739">
        <f ca="1">SUM(M24:OFFSET(SumaII_IIBV,-1,11))</f>
        <v>0</v>
      </c>
      <c r="N27" s="739">
        <f ca="1">SUM(N24:OFFSET(SumaII_IIBV,-1,12))</f>
        <v>0</v>
      </c>
      <c r="O27" s="819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2" t="s">
        <v>3</v>
      </c>
      <c r="C29" s="735"/>
      <c r="D29" s="735"/>
      <c r="E29" s="812"/>
      <c r="F29" s="730"/>
      <c r="G29" s="730"/>
      <c r="H29" s="730"/>
      <c r="I29" s="730"/>
      <c r="J29" s="730"/>
      <c r="K29" s="730"/>
      <c r="L29" s="730"/>
      <c r="M29" s="730"/>
      <c r="N29" s="730"/>
      <c r="O29" s="781"/>
    </row>
    <row r="30" spans="1:17" ht="12" customHeight="1">
      <c r="A30" s="14"/>
      <c r="B30" s="732" t="s">
        <v>204</v>
      </c>
      <c r="C30" s="735"/>
      <c r="D30" s="735"/>
      <c r="E30" s="812"/>
      <c r="F30" s="730"/>
      <c r="G30" s="730"/>
      <c r="H30" s="730"/>
      <c r="I30" s="730"/>
      <c r="J30" s="730"/>
      <c r="K30" s="730"/>
      <c r="L30" s="730"/>
      <c r="M30" s="730"/>
      <c r="N30" s="730"/>
      <c r="O30" s="781"/>
    </row>
    <row r="31" spans="1:17" s="733" customFormat="1" ht="12" customHeight="1">
      <c r="A31" s="731"/>
      <c r="B31" s="732" t="s">
        <v>6</v>
      </c>
      <c r="C31" s="735"/>
      <c r="D31" s="735"/>
      <c r="E31" s="812"/>
      <c r="F31" s="730"/>
      <c r="G31" s="730"/>
      <c r="H31" s="730"/>
      <c r="I31" s="730"/>
      <c r="J31" s="730"/>
      <c r="K31" s="730"/>
      <c r="L31" s="730"/>
      <c r="M31" s="730"/>
      <c r="N31" s="730"/>
      <c r="O31" s="781"/>
    </row>
    <row r="32" spans="1:17" ht="12" customHeight="1">
      <c r="A32" s="14"/>
      <c r="B32" s="1261" t="s">
        <v>711</v>
      </c>
      <c r="C32" s="1261"/>
      <c r="D32" s="1261"/>
      <c r="E32" s="1261"/>
      <c r="F32" s="739">
        <f ca="1">SUM(F29:OFFSET(SumaII_IIIBV,-1,4))</f>
        <v>0</v>
      </c>
      <c r="G32" s="739">
        <f ca="1">SUM(G29:OFFSET(SumaII_IIIBV,-1,5))</f>
        <v>0</v>
      </c>
      <c r="H32" s="739">
        <f ca="1">SUM(H29:OFFSET(SumaII_IIIBV,-1,6))</f>
        <v>0</v>
      </c>
      <c r="I32" s="739">
        <f ca="1">SUM(I29:OFFSET(SumaII_IIIBV,-1,7))</f>
        <v>0</v>
      </c>
      <c r="J32" s="739">
        <f ca="1">SUM(J29:OFFSET(SumaII_IIIBV,-1,8))</f>
        <v>0</v>
      </c>
      <c r="K32" s="739">
        <f ca="1">SUM(K29:OFFSET(SumaII_IIIBV,-1,9))</f>
        <v>0</v>
      </c>
      <c r="L32" s="739">
        <f ca="1">SUM(L29:OFFSET(SumaII_IIIBV,-1,10))</f>
        <v>0</v>
      </c>
      <c r="M32" s="739">
        <f ca="1">SUM(M29:OFFSET(SumaII_IIIBV,-1,11))</f>
        <v>0</v>
      </c>
      <c r="N32" s="739">
        <f ca="1">SUM(N29:OFFSET(SumaII_IIIBV,-1,12))</f>
        <v>0</v>
      </c>
      <c r="O32" s="819"/>
    </row>
    <row r="33" spans="1:17" ht="12" customHeight="1">
      <c r="A33" s="14"/>
      <c r="B33" s="1261" t="s">
        <v>40</v>
      </c>
      <c r="C33" s="1261"/>
      <c r="D33" s="1261"/>
      <c r="E33" s="1261"/>
      <c r="F33" s="739">
        <f ca="1">SUM(OFFSET(SumaII_IBV,0,4),OFFSET(SumaII_IIBV,0,4),OFFSET(SumaII_IIIBV,0,4))</f>
        <v>0</v>
      </c>
      <c r="G33" s="739">
        <f ca="1">SUM(OFFSET(SumaII_IBV,0,5),OFFSET(SumaII_IIBV,0,5),OFFSET(SumaII_IIIBV,0,5))</f>
        <v>0</v>
      </c>
      <c r="H33" s="739">
        <f ca="1">SUM(OFFSET(SumaII_IBV,0,6),OFFSET(SumaII_IIBV,0,6),OFFSET(SumaII_IIIBV,0,6))</f>
        <v>0</v>
      </c>
      <c r="I33" s="739">
        <f ca="1">SUM(OFFSET(SumaII_IBV,0,7),OFFSET(SumaII_IIBV,0,7),OFFSET(SumaII_IIIBV,0,7))</f>
        <v>0</v>
      </c>
      <c r="J33" s="739">
        <f ca="1">SUM(OFFSET(SumaII_IBV,0,8),OFFSET(SumaII_IIBV,0,8),OFFSET(SumaII_IIIBV,0,8))</f>
        <v>0</v>
      </c>
      <c r="K33" s="739">
        <f ca="1">SUM(OFFSET(SumaII_IBV,0,9),OFFSET(SumaII_IIBV,0,9),OFFSET(SumaII_IIIBV,0,9))</f>
        <v>0</v>
      </c>
      <c r="L33" s="739">
        <f ca="1">SUM(OFFSET(SumaII_IBV,0,10),OFFSET(SumaII_IIBV,0,10),OFFSET(SumaII_IIIBV,0,10))</f>
        <v>0</v>
      </c>
      <c r="M33" s="739">
        <f ca="1">SUM(OFFSET(SumaII_IBV,0,11),OFFSET(SumaII_IIBV,0,11),OFFSET(SumaII_IIIBV,0,11))</f>
        <v>0</v>
      </c>
      <c r="N33" s="739">
        <f ca="1">SUM(OFFSET(SumaII_IBV,0,12),OFFSET(SumaII_IIBV,0,12),OFFSET(SumaII_IIIBV,0,12))</f>
        <v>0</v>
      </c>
      <c r="O33" s="819"/>
    </row>
    <row r="34" spans="1:17" ht="12" customHeight="1">
      <c r="A34" s="14"/>
      <c r="B34" s="728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2" t="s">
        <v>3</v>
      </c>
      <c r="C35" s="735"/>
      <c r="D35" s="735"/>
      <c r="E35" s="812"/>
      <c r="F35" s="730"/>
      <c r="G35" s="730"/>
      <c r="H35" s="730"/>
      <c r="I35" s="730"/>
      <c r="J35" s="730"/>
      <c r="K35" s="730"/>
      <c r="L35" s="730"/>
      <c r="M35" s="730"/>
      <c r="N35" s="730"/>
      <c r="O35" s="781"/>
    </row>
    <row r="36" spans="1:17" ht="12" customHeight="1">
      <c r="A36" s="14"/>
      <c r="B36" s="732" t="s">
        <v>204</v>
      </c>
      <c r="C36" s="735"/>
      <c r="D36" s="735"/>
      <c r="E36" s="812"/>
      <c r="F36" s="730"/>
      <c r="G36" s="730"/>
      <c r="H36" s="730"/>
      <c r="I36" s="730"/>
      <c r="J36" s="730"/>
      <c r="K36" s="730"/>
      <c r="L36" s="730"/>
      <c r="M36" s="730"/>
      <c r="N36" s="730"/>
      <c r="O36" s="781"/>
    </row>
    <row r="37" spans="1:17" s="733" customFormat="1" ht="12" customHeight="1">
      <c r="A37" s="731"/>
      <c r="B37" s="732" t="s">
        <v>6</v>
      </c>
      <c r="C37" s="736"/>
      <c r="D37" s="735"/>
      <c r="E37" s="812"/>
      <c r="F37" s="730"/>
      <c r="G37" s="730"/>
      <c r="H37" s="730"/>
      <c r="I37" s="730"/>
      <c r="J37" s="730"/>
      <c r="K37" s="730"/>
      <c r="L37" s="730"/>
      <c r="M37" s="730"/>
      <c r="N37" s="730"/>
      <c r="O37" s="781"/>
    </row>
    <row r="38" spans="1:17" ht="12" customHeight="1">
      <c r="A38" s="14"/>
      <c r="B38" s="1274" t="s">
        <v>173</v>
      </c>
      <c r="C38" s="1274"/>
      <c r="D38" s="1274"/>
      <c r="E38" s="1274"/>
      <c r="F38" s="739">
        <f ca="1">SUM(F35:OFFSET(SumaIIIBV,-1,4))</f>
        <v>0</v>
      </c>
      <c r="G38" s="739">
        <f ca="1">SUM(G35:OFFSET(SumaIIIBV,-1,5))</f>
        <v>0</v>
      </c>
      <c r="H38" s="739">
        <f ca="1">SUM(H35:OFFSET(SumaIIIBV,-1,6))</f>
        <v>0</v>
      </c>
      <c r="I38" s="739">
        <f ca="1">SUM(I35:OFFSET(SumaIIIBV,-1,7))</f>
        <v>0</v>
      </c>
      <c r="J38" s="739">
        <f ca="1">SUM(J35:OFFSET(SumaIIIBV,-1,8))</f>
        <v>0</v>
      </c>
      <c r="K38" s="739">
        <f ca="1">SUM(K35:OFFSET(SumaIIIBV,-1,9))</f>
        <v>0</v>
      </c>
      <c r="L38" s="739">
        <f ca="1">SUM(L35:OFFSET(SumaIIIBV,-1,10))</f>
        <v>0</v>
      </c>
      <c r="M38" s="739">
        <f ca="1">SUM(M35:OFFSET(SumaIIIBV,-1,11))</f>
        <v>0</v>
      </c>
      <c r="N38" s="739">
        <f ca="1">SUM(N35:OFFSET(SumaIIIBV,-1,12))</f>
        <v>0</v>
      </c>
      <c r="O38" s="819"/>
    </row>
    <row r="39" spans="1:17" ht="12" customHeight="1">
      <c r="A39" s="14"/>
      <c r="B39" s="728" t="s">
        <v>109</v>
      </c>
      <c r="C39" s="1274" t="s">
        <v>261</v>
      </c>
      <c r="D39" s="1281"/>
      <c r="E39" s="1281"/>
      <c r="F39" s="739">
        <f ca="1">SUM(OFFSET(SumaIBV,0,4),OFFSET(SumaIIBV,0,4),OFFSET(SumaIIIBV,0,4))</f>
        <v>0</v>
      </c>
      <c r="G39" s="739">
        <f ca="1">SUM(OFFSET(SumaIBV,0,5),OFFSET(SumaIIBV,0,5),OFFSET(SumaIIIBV,0,5))</f>
        <v>0</v>
      </c>
      <c r="H39" s="739">
        <f ca="1">SUM(OFFSET(SumaIBV,0,6),OFFSET(SumaIIBV,0,6),OFFSET(SumaIIIBV,0,6))</f>
        <v>0</v>
      </c>
      <c r="I39" s="739">
        <f ca="1">SUM(OFFSET(SumaIBV,0,7),OFFSET(SumaIIBV,0,7),OFFSET(SumaIIIBV,0,7))</f>
        <v>0</v>
      </c>
      <c r="J39" s="739">
        <f ca="1">SUM(OFFSET(SumaIBV,0,8),OFFSET(SumaIIBV,0,8),OFFSET(SumaIIIBV,0,8))</f>
        <v>0</v>
      </c>
      <c r="K39" s="739">
        <f ca="1">SUM(OFFSET(SumaIBV,0,9),OFFSET(SumaIIBV,0,9),OFFSET(SumaIIIBV,0,9))</f>
        <v>0</v>
      </c>
      <c r="L39" s="739">
        <f ca="1">SUM(OFFSET(SumaIBV,0,10),OFFSET(SumaIIBV,0,10),OFFSET(SumaIIIBV,0,10))</f>
        <v>0</v>
      </c>
      <c r="M39" s="739">
        <f ca="1">SUM(OFFSET(SumaIBV,0,11),OFFSET(SumaIIBV,0,11),OFFSET(SumaIIIBV,0,11))</f>
        <v>0</v>
      </c>
      <c r="N39" s="739">
        <f ca="1">SUM(OFFSET(SumaIBV,0,12),OFFSET(SumaIIBV,0,12),OFFSET(SumaIIIBV,0,12))</f>
        <v>0</v>
      </c>
      <c r="O39" s="819"/>
    </row>
    <row r="40" spans="1:17" ht="12" customHeight="1">
      <c r="A40" s="14"/>
      <c r="B40" s="728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7" t="s">
        <v>260</v>
      </c>
      <c r="C41" s="740" t="s">
        <v>881</v>
      </c>
      <c r="D41" s="782" t="s">
        <v>6</v>
      </c>
      <c r="E41" s="813"/>
      <c r="F41" s="739">
        <f ca="1">IF($D41&gt;0,SUMIF($O$7:OFFSET(SumaIIIBV,0,13),$D41,F$7:OFFSET(SumaIIIBV,0,4)),0)</f>
        <v>0</v>
      </c>
      <c r="G41" s="739">
        <f ca="1">IF($D41&gt;0,SUMIF($O$7:OFFSET(SumaIIIBV,0,13),$D41,G$7:OFFSET(SumaIIIBV,0,5)),0)</f>
        <v>0</v>
      </c>
      <c r="H41" s="739">
        <f ca="1">IF($D41&gt;0,SUMIF($O$7:OFFSET(SumaIIIBV,0,13),$D41,H$7:OFFSET(SumaIIIBV,0,6)),0)</f>
        <v>0</v>
      </c>
      <c r="I41" s="739">
        <f ca="1">IF($D41&gt;0,SUMIF($O$7:OFFSET(SumaIIIBV,0,13),$D41,I$7:OFFSET(SumaIIIBV,0,7)),0)</f>
        <v>0</v>
      </c>
      <c r="J41" s="739">
        <f ca="1">IF($D41&gt;0,SUMIF($O$7:OFFSET(SumaIIIBV,0,13),$D41,J$7:OFFSET(SumaIIIBV,0,8)),0)</f>
        <v>0</v>
      </c>
      <c r="K41" s="739">
        <f ca="1">IF($D41&gt;0,SUMIF($O$7:OFFSET(SumaIIIBV,0,13),$D41,K$7:OFFSET(SumaIIIBV,0,9)),0)</f>
        <v>0</v>
      </c>
      <c r="L41" s="739">
        <f ca="1">IF($D41&gt;0,SUMIF($O$7:OFFSET(SumaIIIBV,0,13),$D41,L$7:OFFSET(SumaIIIBV,0,10)),0)</f>
        <v>0</v>
      </c>
      <c r="M41" s="739">
        <f ca="1">IF($D41&gt;0,SUMIF($O$7:OFFSET(SumaIIIBV,0,13),$D41,M$7:OFFSET(SumaIIIBV,0,11)),0)</f>
        <v>0</v>
      </c>
      <c r="N41" s="739">
        <f ca="1">IF($D41&gt;0,SUMIF($O$7:OFFSET(SumaIIIBV,0,13),$D41,N$7:OFFSET(SumaIIIBV,0,12)),0)</f>
        <v>0</v>
      </c>
      <c r="O41" s="819"/>
    </row>
    <row r="42" spans="1:17" ht="12" customHeight="1">
      <c r="A42" s="14"/>
      <c r="B42" s="737" t="s">
        <v>263</v>
      </c>
      <c r="C42" s="740" t="s">
        <v>881</v>
      </c>
      <c r="D42" s="782" t="s">
        <v>6</v>
      </c>
      <c r="E42" s="813"/>
      <c r="F42" s="739">
        <f ca="1">IF($D42&gt;0,SUMIF($O$7:OFFSET(SumaIIIBV,0,13),$D42,F$7:OFFSET(SumaIIIBV,0,4)),0)</f>
        <v>0</v>
      </c>
      <c r="G42" s="739">
        <f ca="1">IF($D42&gt;0,SUMIF($O$7:OFFSET(SumaIIIBV,0,13),$D42,G$7:OFFSET(SumaIIIBV,0,5)),0)</f>
        <v>0</v>
      </c>
      <c r="H42" s="739">
        <f ca="1">IF($D42&gt;0,SUMIF($O$7:OFFSET(SumaIIIBV,0,13),$D42,H$7:OFFSET(SumaIIIBV,0,6)),0)</f>
        <v>0</v>
      </c>
      <c r="I42" s="739">
        <f ca="1">IF($D42&gt;0,SUMIF($O$7:OFFSET(SumaIIIBV,0,13),$D42,I$7:OFFSET(SumaIIIBV,0,7)),0)</f>
        <v>0</v>
      </c>
      <c r="J42" s="739">
        <f ca="1">IF($D42&gt;0,SUMIF($O$7:OFFSET(SumaIIIBV,0,13),$D42,J$7:OFFSET(SumaIIIBV,0,8)),0)</f>
        <v>0</v>
      </c>
      <c r="K42" s="739">
        <f ca="1">IF($D42&gt;0,SUMIF($O$7:OFFSET(SumaIIIBV,0,13),$D42,K$7:OFFSET(SumaIIIBV,0,9)),0)</f>
        <v>0</v>
      </c>
      <c r="L42" s="739">
        <f ca="1">IF($D42&gt;0,SUMIF($O$7:OFFSET(SumaIIIBV,0,13),$D42,L$7:OFFSET(SumaIIIBV,0,10)),0)</f>
        <v>0</v>
      </c>
      <c r="M42" s="739">
        <f ca="1">IF($D42&gt;0,SUMIF($O$7:OFFSET(SumaIIIBV,0,13),$D42,M$7:OFFSET(SumaIIIBV,0,11)),0)</f>
        <v>0</v>
      </c>
      <c r="N42" s="739">
        <f ca="1">IF($D42&gt;0,SUMIF($O$7:OFFSET(SumaIIIBV,0,13),$D42,N$7:OFFSET(SumaIIIBV,0,12)),0)</f>
        <v>0</v>
      </c>
      <c r="O42" s="819"/>
    </row>
    <row r="43" spans="1:17" s="733" customFormat="1" ht="12" customHeight="1">
      <c r="A43" s="731"/>
      <c r="B43" s="737" t="s">
        <v>6</v>
      </c>
      <c r="C43" s="741"/>
      <c r="D43" s="782"/>
      <c r="E43" s="814"/>
      <c r="F43" s="739">
        <f ca="1">IF($D43&gt;0,SUMIF($O$7:OFFSET(SumaIIIBV,0,13),$D43,F$7:OFFSET(SumaIIIBV,0,4)),0)</f>
        <v>0</v>
      </c>
      <c r="G43" s="739">
        <f ca="1">IF($D43&gt;0,SUMIF($O$7:OFFSET(SumaIIIBV,0,13),$D43,G$7:OFFSET(SumaIIIBV,0,5)),0)</f>
        <v>0</v>
      </c>
      <c r="H43" s="739">
        <f ca="1">IF($D43&gt;0,SUMIF($O$7:OFFSET(SumaIIIBV,0,13),$D43,H$7:OFFSET(SumaIIIBV,0,6)),0)</f>
        <v>0</v>
      </c>
      <c r="I43" s="739">
        <f ca="1">IF($D43&gt;0,SUMIF($O$7:OFFSET(SumaIIIBV,0,13),$D43,I$7:OFFSET(SumaIIIBV,0,7)),0)</f>
        <v>0</v>
      </c>
      <c r="J43" s="739">
        <f ca="1">IF($D43&gt;0,SUMIF($O$7:OFFSET(SumaIIIBV,0,13),$D43,J$7:OFFSET(SumaIIIBV,0,8)),0)</f>
        <v>0</v>
      </c>
      <c r="K43" s="739">
        <f ca="1">IF($D43&gt;0,SUMIF($O$7:OFFSET(SumaIIIBV,0,13),$D43,K$7:OFFSET(SumaIIIBV,0,9)),0)</f>
        <v>0</v>
      </c>
      <c r="L43" s="739">
        <f ca="1">IF($D43&gt;0,SUMIF($O$7:OFFSET(SumaIIIBV,0,13),$D43,L$7:OFFSET(SumaIIIBV,0,10)),0)</f>
        <v>0</v>
      </c>
      <c r="M43" s="739">
        <f ca="1">IF($D43&gt;0,SUMIF($O$7:OFFSET(SumaIIIBV,0,13),$D43,M$7:OFFSET(SumaIIIBV,0,11)),0)</f>
        <v>0</v>
      </c>
      <c r="N43" s="739">
        <f ca="1">IF($D43&gt;0,SUMIF($O$7:OFFSET(SumaIIIBV,0,13),$D43,N$7:OFFSET(SumaIIIBV,0,12)),0)</f>
        <v>0</v>
      </c>
      <c r="O43" s="820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5"/>
      <c r="O44" s="725"/>
      <c r="Q44" s="826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7"/>
      <c r="L45" s="807"/>
      <c r="M45" s="807"/>
      <c r="N45" s="807"/>
      <c r="O45" s="807"/>
      <c r="Q45" s="831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5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8"/>
    </row>
  </sheetData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69">
        <v>2</v>
      </c>
      <c r="C3" s="669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2"/>
      <c r="C4" s="658"/>
      <c r="D4" s="658"/>
      <c r="E4" s="745"/>
      <c r="F4" s="745"/>
      <c r="G4" s="746">
        <f>E4*F4</f>
        <v>0</v>
      </c>
      <c r="H4" s="742"/>
    </row>
    <row r="5" spans="1:10" ht="33.950000000000003" customHeight="1">
      <c r="A5" s="658"/>
      <c r="B5" s="742"/>
      <c r="C5" s="658"/>
      <c r="D5" s="658"/>
      <c r="E5" s="745"/>
      <c r="F5" s="745"/>
      <c r="G5" s="746">
        <f t="shared" ref="G5:G13" si="0">E5*F5</f>
        <v>0</v>
      </c>
      <c r="H5" s="742"/>
    </row>
    <row r="6" spans="1:10" ht="33.950000000000003" customHeight="1">
      <c r="A6" s="658"/>
      <c r="B6" s="742"/>
      <c r="C6" s="658"/>
      <c r="D6" s="658"/>
      <c r="E6" s="745"/>
      <c r="F6" s="745"/>
      <c r="G6" s="746">
        <f t="shared" si="0"/>
        <v>0</v>
      </c>
      <c r="H6" s="742"/>
    </row>
    <row r="7" spans="1:10" ht="33.950000000000003" customHeight="1">
      <c r="A7" s="658"/>
      <c r="B7" s="742"/>
      <c r="C7" s="658"/>
      <c r="D7" s="658"/>
      <c r="E7" s="745"/>
      <c r="F7" s="745"/>
      <c r="G7" s="746">
        <f t="shared" si="0"/>
        <v>0</v>
      </c>
      <c r="H7" s="742"/>
    </row>
    <row r="8" spans="1:10" ht="33.950000000000003" customHeight="1">
      <c r="A8" s="658"/>
      <c r="B8" s="742"/>
      <c r="C8" s="658"/>
      <c r="D8" s="658"/>
      <c r="E8" s="745"/>
      <c r="F8" s="745"/>
      <c r="G8" s="746">
        <f t="shared" si="0"/>
        <v>0</v>
      </c>
      <c r="H8" s="742"/>
    </row>
    <row r="9" spans="1:10" ht="33.950000000000003" customHeight="1">
      <c r="A9" s="658"/>
      <c r="B9" s="742"/>
      <c r="C9" s="658"/>
      <c r="D9" s="658"/>
      <c r="E9" s="745"/>
      <c r="F9" s="745"/>
      <c r="G9" s="746">
        <f t="shared" si="0"/>
        <v>0</v>
      </c>
      <c r="H9" s="742"/>
    </row>
    <row r="10" spans="1:10" ht="33.950000000000003" customHeight="1">
      <c r="A10" s="658"/>
      <c r="B10" s="742"/>
      <c r="C10" s="658"/>
      <c r="D10" s="658"/>
      <c r="E10" s="745"/>
      <c r="F10" s="745"/>
      <c r="G10" s="746">
        <f t="shared" si="0"/>
        <v>0</v>
      </c>
      <c r="H10" s="742"/>
    </row>
    <row r="11" spans="1:10" ht="33.950000000000003" customHeight="1">
      <c r="A11" s="658"/>
      <c r="B11" s="742"/>
      <c r="C11" s="658"/>
      <c r="D11" s="658"/>
      <c r="E11" s="745"/>
      <c r="F11" s="745"/>
      <c r="G11" s="746">
        <f t="shared" si="0"/>
        <v>0</v>
      </c>
      <c r="H11" s="742"/>
    </row>
    <row r="12" spans="1:10" ht="33.950000000000003" customHeight="1">
      <c r="A12" s="658"/>
      <c r="B12" s="742"/>
      <c r="C12" s="658"/>
      <c r="D12" s="658"/>
      <c r="E12" s="745"/>
      <c r="F12" s="745"/>
      <c r="G12" s="746">
        <f t="shared" si="0"/>
        <v>0</v>
      </c>
      <c r="H12" s="742"/>
    </row>
    <row r="13" spans="1:10" s="1" customFormat="1" ht="33.950000000000003" customHeight="1">
      <c r="A13" s="658"/>
      <c r="B13" s="743"/>
      <c r="C13" s="658"/>
      <c r="D13" s="744"/>
      <c r="E13" s="747"/>
      <c r="F13" s="747"/>
      <c r="G13" s="746">
        <f t="shared" si="0"/>
        <v>0</v>
      </c>
      <c r="H13" s="743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6">
        <f ca="1">SUM(G4:OFFSET(RazemBVI,-1,6))</f>
        <v>0</v>
      </c>
      <c r="H14" s="5"/>
      <c r="J14" s="833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0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1" t="s">
        <v>895</v>
      </c>
    </row>
    <row r="17" s="670" customFormat="1"/>
  </sheetData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70"/>
  <sheetViews>
    <sheetView showGridLines="0" view="pageBreakPreview" topLeftCell="A58" zoomScaleNormal="100" zoomScaleSheetLayoutView="100" zoomScalePageLayoutView="120" workbookViewId="0">
      <selection activeCell="A63" sqref="A63:A66"/>
    </sheetView>
  </sheetViews>
  <sheetFormatPr defaultColWidth="9.140625" defaultRowHeight="15" customHeight="1"/>
  <cols>
    <col min="1" max="1" width="4.7109375" style="663" customWidth="1"/>
    <col min="2" max="2" width="79.85546875" style="666" customWidth="1"/>
    <col min="3" max="3" width="13" style="663" customWidth="1"/>
    <col min="4" max="4" width="9.5703125" style="663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4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7" t="s">
        <v>769</v>
      </c>
      <c r="C6" s="76" t="s">
        <v>88</v>
      </c>
      <c r="D6" s="834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4" t="str">
        <f>IF(C7="ND",0,"")</f>
        <v/>
      </c>
    </row>
    <row r="8" spans="1:4" ht="30" customHeight="1">
      <c r="A8" s="719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4" t="str">
        <f>IF(C9="ND",0,"")</f>
        <v/>
      </c>
    </row>
    <row r="10" spans="1:4" ht="54.95" customHeight="1">
      <c r="A10" s="643" t="s">
        <v>12</v>
      </c>
      <c r="B10" s="717" t="s">
        <v>767</v>
      </c>
      <c r="C10" s="76" t="s">
        <v>88</v>
      </c>
      <c r="D10" s="834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4" t="str">
        <f>IF(C11="ND",0,"")</f>
        <v/>
      </c>
    </row>
    <row r="12" spans="1:4" ht="15" customHeight="1">
      <c r="A12" s="714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4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4" t="str">
        <f>IF(C14="ND",0,"")</f>
        <v/>
      </c>
    </row>
    <row r="15" spans="1:4" ht="30" customHeight="1">
      <c r="A15" s="714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4" t="str">
        <f>IF(C16="ND",0,"")</f>
        <v/>
      </c>
    </row>
    <row r="17" spans="1:4" ht="15" customHeight="1">
      <c r="A17" s="719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4" t="str">
        <f t="shared" ref="D18:D33" si="0">IF(C18="ND",0,"")</f>
        <v/>
      </c>
    </row>
    <row r="19" spans="1:4" ht="39.950000000000003" customHeight="1">
      <c r="A19" s="654" t="s">
        <v>852</v>
      </c>
      <c r="B19" s="717" t="s">
        <v>760</v>
      </c>
      <c r="C19" s="76" t="s">
        <v>88</v>
      </c>
      <c r="D19" s="834" t="str">
        <f t="shared" si="0"/>
        <v/>
      </c>
    </row>
    <row r="20" spans="1:4" ht="30" customHeight="1">
      <c r="A20" s="654" t="s">
        <v>853</v>
      </c>
      <c r="B20" s="717" t="s">
        <v>759</v>
      </c>
      <c r="C20" s="76" t="s">
        <v>88</v>
      </c>
      <c r="D20" s="834" t="str">
        <f t="shared" si="0"/>
        <v/>
      </c>
    </row>
    <row r="21" spans="1:4" ht="39.950000000000003" customHeight="1">
      <c r="A21" s="643" t="s">
        <v>12</v>
      </c>
      <c r="B21" s="717" t="s">
        <v>758</v>
      </c>
      <c r="C21" s="76" t="s">
        <v>88</v>
      </c>
      <c r="D21" s="834" t="str">
        <f t="shared" si="0"/>
        <v/>
      </c>
    </row>
    <row r="22" spans="1:4" ht="65.099999999999994" customHeight="1">
      <c r="A22" s="643" t="s">
        <v>9</v>
      </c>
      <c r="B22" s="717" t="s">
        <v>818</v>
      </c>
      <c r="C22" s="76" t="s">
        <v>88</v>
      </c>
      <c r="D22" s="834" t="str">
        <f t="shared" si="0"/>
        <v/>
      </c>
    </row>
    <row r="23" spans="1:4" ht="39.950000000000003" customHeight="1">
      <c r="A23" s="643" t="s">
        <v>13</v>
      </c>
      <c r="B23" s="717" t="s">
        <v>598</v>
      </c>
      <c r="C23" s="76" t="s">
        <v>88</v>
      </c>
      <c r="D23" s="834" t="str">
        <f t="shared" si="0"/>
        <v/>
      </c>
    </row>
    <row r="24" spans="1:4" ht="30" customHeight="1">
      <c r="A24" s="643" t="s">
        <v>0</v>
      </c>
      <c r="B24" s="717" t="s">
        <v>481</v>
      </c>
      <c r="C24" s="76" t="s">
        <v>88</v>
      </c>
      <c r="D24" s="834" t="str">
        <f t="shared" si="0"/>
        <v/>
      </c>
    </row>
    <row r="25" spans="1:4" ht="75" customHeight="1">
      <c r="A25" s="643" t="s">
        <v>855</v>
      </c>
      <c r="B25" s="717" t="s">
        <v>757</v>
      </c>
      <c r="C25" s="76" t="s">
        <v>88</v>
      </c>
      <c r="D25" s="834" t="str">
        <f t="shared" si="0"/>
        <v/>
      </c>
    </row>
    <row r="26" spans="1:4" ht="54.95" customHeight="1">
      <c r="A26" s="643" t="s">
        <v>856</v>
      </c>
      <c r="B26" s="717" t="s">
        <v>819</v>
      </c>
      <c r="C26" s="76" t="s">
        <v>88</v>
      </c>
      <c r="D26" s="834" t="str">
        <f t="shared" si="0"/>
        <v/>
      </c>
    </row>
    <row r="27" spans="1:4" ht="75" customHeight="1">
      <c r="A27" s="643" t="s">
        <v>857</v>
      </c>
      <c r="B27" s="717" t="s">
        <v>820</v>
      </c>
      <c r="C27" s="76" t="s">
        <v>88</v>
      </c>
      <c r="D27" s="834" t="str">
        <f t="shared" si="0"/>
        <v/>
      </c>
    </row>
    <row r="28" spans="1:4" ht="39.950000000000003" customHeight="1">
      <c r="A28" s="643" t="s">
        <v>90</v>
      </c>
      <c r="B28" s="717" t="s">
        <v>756</v>
      </c>
      <c r="C28" s="76" t="s">
        <v>88</v>
      </c>
      <c r="D28" s="834" t="str">
        <f t="shared" si="0"/>
        <v/>
      </c>
    </row>
    <row r="29" spans="1:4" ht="30" customHeight="1">
      <c r="A29" s="643" t="s">
        <v>91</v>
      </c>
      <c r="B29" s="717" t="s">
        <v>614</v>
      </c>
      <c r="C29" s="76" t="s">
        <v>88</v>
      </c>
      <c r="D29" s="834" t="str">
        <f t="shared" si="0"/>
        <v/>
      </c>
    </row>
    <row r="30" spans="1:4" ht="39.950000000000003" customHeight="1">
      <c r="A30" s="643" t="s">
        <v>858</v>
      </c>
      <c r="B30" s="717" t="s">
        <v>615</v>
      </c>
      <c r="C30" s="76" t="s">
        <v>88</v>
      </c>
      <c r="D30" s="834" t="str">
        <f t="shared" si="0"/>
        <v/>
      </c>
    </row>
    <row r="31" spans="1:4" ht="39.950000000000003" customHeight="1">
      <c r="A31" s="643" t="s">
        <v>859</v>
      </c>
      <c r="B31" s="717" t="s">
        <v>755</v>
      </c>
      <c r="C31" s="76" t="s">
        <v>88</v>
      </c>
      <c r="D31" s="834" t="str">
        <f t="shared" si="0"/>
        <v/>
      </c>
    </row>
    <row r="32" spans="1:4" ht="30" customHeight="1">
      <c r="A32" s="643" t="s">
        <v>93</v>
      </c>
      <c r="B32" s="717" t="s">
        <v>821</v>
      </c>
      <c r="C32" s="76" t="s">
        <v>88</v>
      </c>
      <c r="D32" s="834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4" t="str">
        <f t="shared" si="0"/>
        <v/>
      </c>
    </row>
    <row r="34" spans="1:5" ht="15" customHeight="1">
      <c r="A34" s="714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4" t="str">
        <f t="shared" ref="D35:D47" si="1">IF(C35="ND",0,"")</f>
        <v/>
      </c>
    </row>
    <row r="36" spans="1:5" ht="39.950000000000003" customHeight="1">
      <c r="A36" s="643" t="s">
        <v>861</v>
      </c>
      <c r="B36" s="717" t="s">
        <v>752</v>
      </c>
      <c r="C36" s="76" t="s">
        <v>88</v>
      </c>
      <c r="D36" s="834" t="str">
        <f t="shared" si="1"/>
        <v/>
      </c>
    </row>
    <row r="37" spans="1:5" ht="45" customHeight="1">
      <c r="A37" s="643" t="s">
        <v>862</v>
      </c>
      <c r="B37" s="717" t="s">
        <v>751</v>
      </c>
      <c r="C37" s="76" t="s">
        <v>88</v>
      </c>
      <c r="D37" s="834" t="str">
        <f t="shared" si="1"/>
        <v/>
      </c>
    </row>
    <row r="38" spans="1:5" ht="30" customHeight="1">
      <c r="A38" s="643" t="s">
        <v>863</v>
      </c>
      <c r="B38" s="717" t="s">
        <v>750</v>
      </c>
      <c r="C38" s="76" t="s">
        <v>88</v>
      </c>
      <c r="D38" s="834" t="str">
        <f t="shared" si="1"/>
        <v/>
      </c>
    </row>
    <row r="39" spans="1:5" s="663" customFormat="1" ht="65.099999999999994" customHeight="1">
      <c r="A39" s="643" t="s">
        <v>864</v>
      </c>
      <c r="B39" s="717" t="s">
        <v>854</v>
      </c>
      <c r="C39" s="76" t="s">
        <v>88</v>
      </c>
      <c r="D39" s="834" t="str">
        <f t="shared" si="1"/>
        <v/>
      </c>
    </row>
    <row r="40" spans="1:5" ht="54.95" customHeight="1">
      <c r="A40" s="643" t="s">
        <v>865</v>
      </c>
      <c r="B40" s="717" t="s">
        <v>600</v>
      </c>
      <c r="C40" s="76" t="s">
        <v>88</v>
      </c>
      <c r="D40" s="834" t="str">
        <f t="shared" si="1"/>
        <v/>
      </c>
      <c r="E40" s="661"/>
    </row>
    <row r="41" spans="1:5" ht="39.950000000000003" customHeight="1">
      <c r="A41" s="643" t="s">
        <v>97</v>
      </c>
      <c r="B41" s="717" t="s">
        <v>822</v>
      </c>
      <c r="C41" s="76" t="s">
        <v>88</v>
      </c>
      <c r="D41" s="834" t="str">
        <f t="shared" si="1"/>
        <v/>
      </c>
    </row>
    <row r="42" spans="1:5" ht="39.950000000000003" customHeight="1">
      <c r="A42" s="643" t="s">
        <v>98</v>
      </c>
      <c r="B42" s="717" t="s">
        <v>749</v>
      </c>
      <c r="C42" s="76" t="s">
        <v>88</v>
      </c>
      <c r="D42" s="834" t="str">
        <f t="shared" si="1"/>
        <v/>
      </c>
    </row>
    <row r="43" spans="1:5" ht="54.95" customHeight="1">
      <c r="A43" s="643" t="s">
        <v>99</v>
      </c>
      <c r="B43" s="717" t="s">
        <v>748</v>
      </c>
      <c r="C43" s="76" t="s">
        <v>88</v>
      </c>
      <c r="D43" s="834" t="str">
        <f t="shared" si="1"/>
        <v/>
      </c>
    </row>
    <row r="44" spans="1:5" ht="30" customHeight="1">
      <c r="A44" s="643" t="s">
        <v>100</v>
      </c>
      <c r="B44" s="717" t="s">
        <v>801</v>
      </c>
      <c r="C44" s="76" t="s">
        <v>88</v>
      </c>
      <c r="D44" s="834" t="str">
        <f t="shared" si="1"/>
        <v/>
      </c>
    </row>
    <row r="45" spans="1:5" ht="30" customHeight="1">
      <c r="A45" s="643" t="s">
        <v>101</v>
      </c>
      <c r="B45" s="717" t="s">
        <v>747</v>
      </c>
      <c r="C45" s="76" t="s">
        <v>88</v>
      </c>
      <c r="D45" s="834" t="str">
        <f t="shared" si="1"/>
        <v/>
      </c>
    </row>
    <row r="46" spans="1:5" ht="54.95" customHeight="1">
      <c r="A46" s="643" t="s">
        <v>193</v>
      </c>
      <c r="B46" s="717" t="s">
        <v>866</v>
      </c>
      <c r="C46" s="76" t="s">
        <v>88</v>
      </c>
      <c r="D46" s="834" t="str">
        <f t="shared" si="1"/>
        <v/>
      </c>
    </row>
    <row r="47" spans="1:5" ht="39.950000000000003" customHeight="1">
      <c r="A47" s="643" t="s">
        <v>616</v>
      </c>
      <c r="B47" s="717" t="s">
        <v>867</v>
      </c>
      <c r="C47" s="76" t="s">
        <v>88</v>
      </c>
      <c r="D47" s="834" t="str">
        <f t="shared" si="1"/>
        <v/>
      </c>
    </row>
    <row r="48" spans="1:5" ht="15" customHeight="1">
      <c r="A48" s="827" t="s">
        <v>868</v>
      </c>
      <c r="B48" s="721"/>
      <c r="C48" s="624" t="s">
        <v>14</v>
      </c>
      <c r="D48" s="835" t="str">
        <f>IF(B48&gt;"","Wpisz liczbę załączników","")</f>
        <v/>
      </c>
      <c r="E48" s="661"/>
    </row>
    <row r="49" spans="1:6" s="662" customFormat="1" ht="15" customHeight="1">
      <c r="A49" s="827" t="s">
        <v>869</v>
      </c>
      <c r="B49" s="715"/>
      <c r="C49" s="76" t="s">
        <v>14</v>
      </c>
      <c r="D49" s="835" t="str">
        <f>IF(B49&gt;"","Wpisz liczbę załączników","")</f>
        <v/>
      </c>
      <c r="E49" s="667"/>
    </row>
    <row r="50" spans="1:6" ht="15" customHeight="1">
      <c r="A50" s="643" t="s">
        <v>290</v>
      </c>
      <c r="B50" s="664" t="s">
        <v>115</v>
      </c>
      <c r="C50" s="1303" t="s">
        <v>88</v>
      </c>
      <c r="D50" s="1287"/>
      <c r="F50" s="833" t="s">
        <v>894</v>
      </c>
    </row>
    <row r="51" spans="1:6" ht="15" customHeight="1">
      <c r="A51" s="643" t="s">
        <v>10</v>
      </c>
      <c r="B51" s="717" t="s">
        <v>746</v>
      </c>
      <c r="C51" s="76" t="s">
        <v>88</v>
      </c>
      <c r="D51" s="834" t="str">
        <f>IF(C51="ND",0,"")</f>
        <v/>
      </c>
      <c r="F51" s="831" t="s">
        <v>895</v>
      </c>
    </row>
    <row r="52" spans="1:6" ht="30" customHeight="1">
      <c r="A52" s="643" t="s">
        <v>12</v>
      </c>
      <c r="B52" s="717" t="s">
        <v>745</v>
      </c>
      <c r="C52" s="76" t="s">
        <v>88</v>
      </c>
      <c r="D52" s="834" t="str">
        <f>IF(C52="ND",0,"")</f>
        <v/>
      </c>
    </row>
    <row r="53" spans="1:6" ht="30" customHeight="1">
      <c r="A53" s="643" t="s">
        <v>9</v>
      </c>
      <c r="B53" s="717" t="s">
        <v>744</v>
      </c>
      <c r="C53" s="76" t="s">
        <v>88</v>
      </c>
      <c r="D53" s="834" t="str">
        <f>IF(C53="ND",0,"")</f>
        <v/>
      </c>
    </row>
    <row r="54" spans="1:6" ht="110.1" customHeight="1">
      <c r="A54" s="643" t="s">
        <v>13</v>
      </c>
      <c r="B54" s="717" t="s">
        <v>823</v>
      </c>
      <c r="C54" s="76" t="s">
        <v>88</v>
      </c>
      <c r="D54" s="834" t="str">
        <f>IF(C54="ND",0,"")</f>
        <v/>
      </c>
    </row>
    <row r="55" spans="1:6" ht="39.950000000000003" customHeight="1">
      <c r="A55" s="643" t="s">
        <v>0</v>
      </c>
      <c r="B55" s="717" t="s">
        <v>743</v>
      </c>
      <c r="C55" s="76" t="s">
        <v>88</v>
      </c>
      <c r="D55" s="834" t="str">
        <f>IF(C55="ND",0,"")</f>
        <v/>
      </c>
    </row>
    <row r="56" spans="1:6" ht="30" customHeight="1">
      <c r="A56" s="643" t="s">
        <v>161</v>
      </c>
      <c r="B56" s="717" t="s">
        <v>824</v>
      </c>
      <c r="C56" s="1303" t="s">
        <v>88</v>
      </c>
      <c r="D56" s="1287"/>
    </row>
    <row r="57" spans="1:6" ht="30" customHeight="1">
      <c r="A57" s="643" t="s">
        <v>851</v>
      </c>
      <c r="B57" s="717" t="s">
        <v>742</v>
      </c>
      <c r="C57" s="76" t="s">
        <v>88</v>
      </c>
      <c r="D57" s="834" t="str">
        <f>IF(C57="ND",0,"")</f>
        <v/>
      </c>
    </row>
    <row r="58" spans="1:6" ht="39.950000000000003" customHeight="1">
      <c r="A58" s="643" t="s">
        <v>852</v>
      </c>
      <c r="B58" s="717" t="s">
        <v>741</v>
      </c>
      <c r="C58" s="76" t="s">
        <v>88</v>
      </c>
      <c r="D58" s="834" t="str">
        <f>IF(C58="ND",0,"")</f>
        <v/>
      </c>
    </row>
    <row r="59" spans="1:6" ht="39.950000000000003" customHeight="1">
      <c r="A59" s="643" t="s">
        <v>12</v>
      </c>
      <c r="B59" s="717" t="s">
        <v>721</v>
      </c>
      <c r="C59" s="76" t="s">
        <v>88</v>
      </c>
      <c r="D59" s="834" t="str">
        <f>IF(C59="ND",0,"")</f>
        <v/>
      </c>
    </row>
    <row r="60" spans="1:6" ht="39.950000000000003" customHeight="1">
      <c r="A60" s="643" t="s">
        <v>9</v>
      </c>
      <c r="B60" s="717" t="s">
        <v>775</v>
      </c>
      <c r="C60" s="76" t="s">
        <v>88</v>
      </c>
      <c r="D60" s="834" t="str">
        <f>IF(C60="ND",0,"")</f>
        <v/>
      </c>
    </row>
    <row r="61" spans="1:6" ht="39.950000000000003" customHeight="1">
      <c r="A61" s="643" t="s">
        <v>13</v>
      </c>
      <c r="B61" s="717" t="s">
        <v>825</v>
      </c>
      <c r="C61" s="76" t="s">
        <v>88</v>
      </c>
      <c r="D61" s="834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51" customHeight="1">
      <c r="A63" s="827" t="s">
        <v>10</v>
      </c>
      <c r="B63" s="721" t="s">
        <v>902</v>
      </c>
      <c r="C63" s="624" t="s">
        <v>14</v>
      </c>
      <c r="D63" s="835" t="str">
        <f>IF(B63&gt;"","Wpisz liczbę załączników","")</f>
        <v>Wpisz liczbę załączników</v>
      </c>
    </row>
    <row r="64" spans="1:6" ht="27.75" customHeight="1">
      <c r="A64" s="841" t="s">
        <v>12</v>
      </c>
      <c r="B64" s="668"/>
      <c r="C64" s="1647"/>
      <c r="D64" s="835"/>
    </row>
    <row r="65" spans="1:10" ht="25.5" customHeight="1">
      <c r="A65" s="841" t="s">
        <v>9</v>
      </c>
      <c r="B65" s="668"/>
      <c r="C65" s="1647"/>
      <c r="D65" s="835"/>
    </row>
    <row r="66" spans="1:10" s="662" customFormat="1" ht="15" customHeight="1">
      <c r="A66" s="841" t="s">
        <v>13</v>
      </c>
      <c r="B66" s="668"/>
      <c r="C66" s="650" t="s">
        <v>14</v>
      </c>
      <c r="D66" s="835" t="str">
        <f>IF(B66&gt;"","Wpisz liczbę załączników","")</f>
        <v/>
      </c>
      <c r="F66" s="833"/>
    </row>
    <row r="67" spans="1:10" ht="15" customHeight="1">
      <c r="A67" s="1301" t="s">
        <v>17</v>
      </c>
      <c r="B67" s="1302"/>
      <c r="C67" s="720"/>
      <c r="D67" s="749">
        <f>SUM(D6:D7,D9:D11,D13:D14,D16,D18:D26,D27:D33,D35:D41,D42:D49,D51:D55,D57:D61,D63:D66)</f>
        <v>0</v>
      </c>
      <c r="E67" s="405"/>
      <c r="F67" s="833" t="s">
        <v>894</v>
      </c>
      <c r="G67" s="405"/>
      <c r="H67" s="405"/>
      <c r="I67" s="405"/>
      <c r="J67" s="405"/>
    </row>
    <row r="68" spans="1:10" ht="15" customHeight="1">
      <c r="A68" s="1298" t="s">
        <v>875</v>
      </c>
      <c r="B68" s="1299"/>
      <c r="C68" s="1299"/>
      <c r="D68" s="1300"/>
      <c r="F68" s="831" t="s">
        <v>895</v>
      </c>
    </row>
    <row r="69" spans="1:10" ht="15" customHeight="1">
      <c r="A69" s="1299"/>
      <c r="B69" s="1299"/>
      <c r="C69" s="1299"/>
      <c r="D69" s="1299"/>
      <c r="F69" s="833"/>
    </row>
    <row r="70" spans="1:10" ht="15" customHeight="1">
      <c r="A70" s="407"/>
      <c r="B70" s="665"/>
      <c r="C70" s="407"/>
      <c r="D70" s="407"/>
    </row>
  </sheetData>
  <protectedRanges>
    <protectedRange password="8511" sqref="C3:D3" name="Zakres1_1_2"/>
    <protectedRange password="8511" sqref="D8 D34 D50 D12 D15" name="Zakres1_1_2_1"/>
    <protectedRange password="8511" sqref="A67 E67 G67:J67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:D65" name="Zakres1_1_2_2_1_3"/>
    <protectedRange password="8511" sqref="D66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8:D69"/>
    <mergeCell ref="A67:B67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6 F6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6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18:D33 D35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79" t="s">
        <v>584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433"/>
      <c r="AH1" s="433"/>
      <c r="AI1" s="433"/>
      <c r="AJ1" s="433"/>
      <c r="AK1" s="433"/>
    </row>
    <row r="2" spans="1:39" ht="3" customHeight="1">
      <c r="A2" s="681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2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1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3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4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29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4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29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8"/>
      <c r="AK8" s="828"/>
      <c r="AL8" s="386"/>
    </row>
    <row r="9" spans="1:39" ht="3" customHeight="1">
      <c r="A9" s="681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3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3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5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0"/>
    </row>
    <row r="13" spans="1:39" s="415" customFormat="1" ht="14.25" customHeight="1">
      <c r="A13" s="685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0"/>
    </row>
    <row r="14" spans="1:39" s="397" customFormat="1" ht="24" customHeight="1">
      <c r="A14" s="685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5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5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0"/>
    </row>
    <row r="17" spans="1:39" s="397" customFormat="1" ht="13.5" customHeight="1">
      <c r="A17" s="686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6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5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5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5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5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5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5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5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5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5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5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8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7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5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5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5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5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8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89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89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esnażyk</cp:lastModifiedBy>
  <cp:lastPrinted>2017-11-02T09:21:05Z</cp:lastPrinted>
  <dcterms:created xsi:type="dcterms:W3CDTF">2007-12-13T09:58:23Z</dcterms:created>
  <dcterms:modified xsi:type="dcterms:W3CDTF">2018-05-18T11:18:08Z</dcterms:modified>
</cp:coreProperties>
</file>